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LIC - 2020\CARTA CONVITE\"/>
    </mc:Choice>
  </mc:AlternateContent>
  <bookViews>
    <workbookView xWindow="0" yWindow="0" windowWidth="20490" windowHeight="7755" tabRatio="771" activeTab="2"/>
  </bookViews>
  <sheets>
    <sheet name="ORÇAMENTO DESONERADO" sheetId="1" r:id="rId1"/>
    <sheet name="MEMORIA DE CALCULO " sheetId="4" r:id="rId2"/>
    <sheet name="MEMÓRIA DESONERADO ELETRICA" sheetId="8" r:id="rId3"/>
    <sheet name="CRONOGRAMA FISICO FINANCEIRO" sheetId="7" r:id="rId4"/>
  </sheets>
  <externalReferences>
    <externalReference r:id="rId5"/>
  </externalReferences>
  <definedNames>
    <definedName name="\0">'[1]#REF'!#REF!</definedName>
    <definedName name="\a">'[1]#REF'!#REF!</definedName>
    <definedName name="__est1">'[1]#REF'!#REF!</definedName>
    <definedName name="_est1">'[1]#REF'!#REF!</definedName>
    <definedName name="_xlnm.Print_Area" localSheetId="1">'MEMORIA DE CALCULO '!$A$1:$J$609</definedName>
    <definedName name="_xlnm.Print_Area" localSheetId="2">'MEMÓRIA DESONERADO ELETRICA'!$A$1:$L$824</definedName>
    <definedName name="_xlnm.Print_Area" localSheetId="0">'ORÇAMENTO DESONERADO'!$A$1:$J$139</definedName>
    <definedName name="AreaTeste" localSheetId="1">#REF!</definedName>
    <definedName name="AreaTeste">#REF!</definedName>
    <definedName name="AreaTeste2" localSheetId="1">#REF!</definedName>
    <definedName name="AreaTeste2">#REF!</definedName>
    <definedName name="_xlnm.Database">'[1]#REF'!$A$2:$C$9469</definedName>
    <definedName name="C_">'[1]#REF'!#REF!</definedName>
    <definedName name="CélulaInicioPlanilha" localSheetId="1">#REF!</definedName>
    <definedName name="CélulaInicioPlanilha">#REF!</definedName>
    <definedName name="CélulaResumo" localSheetId="1">#REF!</definedName>
    <definedName name="CélulaResumo">#REF!</definedName>
    <definedName name="_xlnm.Print_Titles" localSheetId="2">'MEMÓRIA DESONERADO ELETRICA'!$1:$7</definedName>
    <definedName name="TOTAL1">'[1]#REF'!$H$96</definedName>
    <definedName name="TOTAL10">'[1]#REF'!#REF!</definedName>
    <definedName name="TOTAL11">'[1]#REF'!#REF!</definedName>
    <definedName name="TOTAL12">'[1]#REF'!#REF!</definedName>
    <definedName name="TOTAL13">'[1]#REF'!#REF!</definedName>
    <definedName name="TOTAL14">'[1]#REF'!#REF!</definedName>
    <definedName name="TOTAL15">'[1]#REF'!#REF!</definedName>
    <definedName name="TOTAL16">'[1]#REF'!#REF!</definedName>
    <definedName name="TOTAL17">'[1]#REF'!#REF!</definedName>
    <definedName name="TOTAL18">'[1]#REF'!#REF!</definedName>
    <definedName name="TOTAL19">'[1]#REF'!#REF!</definedName>
    <definedName name="TOTAL1A">'[1]#REF'!$H$21</definedName>
    <definedName name="TOTAL1C">'[1]#REF'!$H$58</definedName>
    <definedName name="TOTAL2">'[1]#REF'!$K$96</definedName>
    <definedName name="TOTAL2A">'[1]#REF'!$K$21</definedName>
    <definedName name="TOTAL3">'[1]#REF'!$O$96</definedName>
    <definedName name="TOTAL3A">'[1]#REF'!$O$21</definedName>
    <definedName name="TOTAL4">'[1]#REF'!$U$96</definedName>
    <definedName name="TOTAL4A">'[1]#REF'!$U$21</definedName>
    <definedName name="TOTAL5">'[1]#REF'!$Y$96</definedName>
    <definedName name="TOTAL5A">'[1]#REF'!$Y$21</definedName>
    <definedName name="TOTAL6">'[1]#REF'!#REF!</definedName>
    <definedName name="TOTAL6A">'[1]#REF'!#REF!</definedName>
    <definedName name="TOTAL7">'[1]#REF'!#REF!</definedName>
    <definedName name="TOTAL7A">'[1]#REF'!#REF!</definedName>
    <definedName name="TOTAL7B">'[1]#REF'!#REF!</definedName>
    <definedName name="TOTAL7C">'[1]#REF'!#REF!</definedName>
    <definedName name="TOTAL7D">'[1]#REF'!#REF!</definedName>
    <definedName name="TOTAL7E">'[1]#REF'!#REF!</definedName>
    <definedName name="TOTAL7F">'[1]#REF'!#REF!</definedName>
    <definedName name="TOTAL7G">'[1]#REF'!#REF!</definedName>
    <definedName name="TOTAL7H">'[1]#REF'!#REF!</definedName>
    <definedName name="TOTAL7I">'[1]#REF'!#REF!</definedName>
    <definedName name="TOTAL7J">'[1]#REF'!#REF!</definedName>
    <definedName name="TOTAL7K">'[1]#REF'!#REF!</definedName>
    <definedName name="TOTAL7L">'[1]#REF'!#REF!</definedName>
    <definedName name="TOTAL7O">'[1]#REF'!#REF!</definedName>
    <definedName name="TOTAL7P">'[1]#REF'!#REF!</definedName>
    <definedName name="TOTAL7Q">'[1]#REF'!#REF!</definedName>
    <definedName name="TOTAL7R">'[1]#REF'!#REF!</definedName>
    <definedName name="TOTAL8">'[1]#REF'!#REF!</definedName>
    <definedName name="TOTAL8A">'[1]#REF'!#REF!</definedName>
    <definedName name="TOTAL8B">'[1]#REF'!#REF!</definedName>
    <definedName name="TOTAL8C">'[1]#REF'!#REF!</definedName>
    <definedName name="TOTAL8D">'[1]#REF'!#REF!</definedName>
    <definedName name="TOTAL8E">'[1]#REF'!#REF!</definedName>
    <definedName name="TOTAL8F">'[1]#REF'!#REF!</definedName>
    <definedName name="TOTAL8G">'[1]#REF'!#REF!</definedName>
    <definedName name="TOTAL8H">'[1]#REF'!#REF!</definedName>
    <definedName name="TOTAL8I">'[1]#REF'!#REF!</definedName>
    <definedName name="TOTAL8J">'[1]#REF'!#REF!</definedName>
    <definedName name="TOTAL8K">'[1]#REF'!#REF!</definedName>
    <definedName name="TOTAL8L">'[1]#REF'!#REF!</definedName>
    <definedName name="TOTAL8O">'[1]#REF'!#REF!</definedName>
    <definedName name="TOTAL8P">'[1]#REF'!#REF!</definedName>
    <definedName name="TOTAL8Q">'[1]#REF'!#REF!</definedName>
    <definedName name="TOTAL8R">'[1]#REF'!#REF!</definedName>
    <definedName name="TOTAL9">'[1]#REF'!#REF!</definedName>
    <definedName name="TOTALA">'[1]PLANILHA ATUALIZADA'!#REF!</definedName>
    <definedName name="TOTALB">'[1]PLANILHA ATUALIZADA'!#REF!</definedName>
    <definedName name="TOTALC">'[1]PLANILHA ATUALIZADA'!#REF!</definedName>
    <definedName name="TOTALD">'[1]PLANILHA ATUALIZADA'!#REF!</definedName>
    <definedName name="TOTALE">'[1]PLANILHA ATUALIZADA'!#REF!</definedName>
    <definedName name="TOTALF">'[1]PLANILHA ATUALIZADA'!#REF!</definedName>
    <definedName name="TOTALG">'[1]PLANILHA ATUALIZADA'!#REF!</definedName>
    <definedName name="TOTALH">'[1]PLANILHA ATUALIZADA'!#REF!</definedName>
    <definedName name="TOTALI">'[1]PLANILHA ATUALIZADA'!#REF!</definedName>
    <definedName name="TOTALJ">'[1]PLANILHA ATUALIZADA'!#REF!</definedName>
    <definedName name="TOTALK">'[1]PLANILHA ATUALIZADA'!#REF!</definedName>
    <definedName name="TOTALL">'[1]PLANILHA ATUALIZADA'!#REF!</definedName>
    <definedName name="TOTALO">'[1]PLANILHA ATUALIZADA'!#REF!</definedName>
    <definedName name="TOTALP">'[1]PLANILHA ATUALIZADA'!#REF!</definedName>
    <definedName name="TOTALQ">'[1]PLANILHA ATUALIZADA'!#REF!</definedName>
  </definedNames>
  <calcPr calcId="162913"/>
</workbook>
</file>

<file path=xl/calcChain.xml><?xml version="1.0" encoding="utf-8"?>
<calcChain xmlns="http://schemas.openxmlformats.org/spreadsheetml/2006/main">
  <c r="C35" i="7" l="1"/>
  <c r="F45" i="7"/>
  <c r="E45" i="7"/>
  <c r="G37" i="7"/>
  <c r="F37" i="7"/>
  <c r="E37" i="7"/>
  <c r="J127" i="4" l="1"/>
  <c r="J126" i="4"/>
  <c r="J125" i="4"/>
  <c r="J124" i="4"/>
  <c r="J123" i="4"/>
  <c r="J122" i="4"/>
  <c r="J121" i="4"/>
  <c r="J120" i="4"/>
  <c r="J119" i="4"/>
  <c r="J118" i="4"/>
  <c r="J117" i="4"/>
  <c r="J115" i="4"/>
  <c r="J114" i="4"/>
  <c r="G113" i="4"/>
  <c r="J113" i="4" s="1"/>
  <c r="J112" i="4"/>
  <c r="J215" i="4"/>
  <c r="J214" i="4"/>
  <c r="H213" i="4"/>
  <c r="J213" i="4" s="1"/>
  <c r="H212" i="4"/>
  <c r="J212" i="4" s="1"/>
  <c r="J128" i="4" l="1"/>
  <c r="J110" i="4" s="1"/>
  <c r="J280" i="4"/>
  <c r="J282" i="4"/>
  <c r="J283" i="4"/>
  <c r="J281" i="4"/>
  <c r="J279" i="4"/>
  <c r="J278" i="4"/>
  <c r="I137" i="1" l="1"/>
  <c r="I136" i="1"/>
  <c r="I133" i="1"/>
  <c r="I87" i="1"/>
  <c r="I86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68" i="1"/>
  <c r="I67" i="1"/>
  <c r="I66" i="1"/>
  <c r="I65" i="1"/>
  <c r="I64" i="1"/>
  <c r="I61" i="1"/>
  <c r="I60" i="1"/>
  <c r="I59" i="1"/>
  <c r="I58" i="1"/>
  <c r="I57" i="1"/>
  <c r="I56" i="1"/>
  <c r="I55" i="1"/>
  <c r="I52" i="1"/>
  <c r="I51" i="1"/>
  <c r="I50" i="1"/>
  <c r="I49" i="1"/>
  <c r="I48" i="1"/>
  <c r="I47" i="1"/>
  <c r="I46" i="1"/>
  <c r="I45" i="1"/>
  <c r="I44" i="1"/>
  <c r="I41" i="1"/>
  <c r="I40" i="1"/>
  <c r="I39" i="1"/>
  <c r="I38" i="1"/>
  <c r="I37" i="1"/>
  <c r="I36" i="1"/>
  <c r="I35" i="1"/>
  <c r="I34" i="1"/>
  <c r="I33" i="1"/>
  <c r="I30" i="1"/>
  <c r="I29" i="1"/>
  <c r="I28" i="1"/>
  <c r="I27" i="1"/>
  <c r="I26" i="1"/>
  <c r="I25" i="1"/>
  <c r="I24" i="1"/>
  <c r="I23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J598" i="4"/>
  <c r="J594" i="4"/>
  <c r="J600" i="4"/>
  <c r="J596" i="4"/>
  <c r="J597" i="4" s="1"/>
  <c r="G809" i="8"/>
  <c r="G808" i="8"/>
  <c r="G805" i="8"/>
  <c r="G806" i="8"/>
  <c r="G807" i="8"/>
  <c r="G804" i="8"/>
  <c r="G810" i="8" s="1"/>
  <c r="G799" i="8"/>
  <c r="G798" i="8"/>
  <c r="G796" i="8"/>
  <c r="G797" i="8"/>
  <c r="G800" i="8" s="1"/>
  <c r="G795" i="8"/>
  <c r="G773" i="8"/>
  <c r="G775" i="8"/>
  <c r="G774" i="8"/>
  <c r="G770" i="8"/>
  <c r="G776" i="8" s="1"/>
  <c r="G771" i="8"/>
  <c r="G772" i="8"/>
  <c r="G765" i="8"/>
  <c r="G764" i="8"/>
  <c r="G762" i="8"/>
  <c r="G763" i="8"/>
  <c r="G761" i="8"/>
  <c r="G766" i="8" s="1"/>
  <c r="G669" i="8"/>
  <c r="G668" i="8"/>
  <c r="G662" i="8"/>
  <c r="G663" i="8"/>
  <c r="G664" i="8"/>
  <c r="G665" i="8"/>
  <c r="G666" i="8"/>
  <c r="G667" i="8"/>
  <c r="G661" i="8"/>
  <c r="G670" i="8" s="1"/>
  <c r="G656" i="8"/>
  <c r="G655" i="8"/>
  <c r="G651" i="8"/>
  <c r="G652" i="8"/>
  <c r="G653" i="8"/>
  <c r="G654" i="8"/>
  <c r="G650" i="8"/>
  <c r="G657" i="8" s="1"/>
  <c r="G635" i="8"/>
  <c r="G634" i="8"/>
  <c r="G628" i="8"/>
  <c r="G629" i="8"/>
  <c r="G630" i="8"/>
  <c r="G631" i="8"/>
  <c r="G632" i="8"/>
  <c r="G633" i="8"/>
  <c r="G627" i="8"/>
  <c r="G636" i="8" s="1"/>
  <c r="G622" i="8"/>
  <c r="G621" i="8"/>
  <c r="G617" i="8"/>
  <c r="G618" i="8"/>
  <c r="G619" i="8"/>
  <c r="G620" i="8"/>
  <c r="G616" i="8"/>
  <c r="G623" i="8" s="1"/>
  <c r="G598" i="8"/>
  <c r="G597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79" i="8"/>
  <c r="G599" i="8" s="1"/>
  <c r="G574" i="8"/>
  <c r="G573" i="8"/>
  <c r="G565" i="8"/>
  <c r="G566" i="8"/>
  <c r="G575" i="8" s="1"/>
  <c r="G567" i="8"/>
  <c r="G568" i="8"/>
  <c r="G569" i="8"/>
  <c r="G570" i="8"/>
  <c r="G571" i="8"/>
  <c r="G572" i="8"/>
  <c r="G564" i="8"/>
  <c r="G549" i="8"/>
  <c r="G548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30" i="8"/>
  <c r="G550" i="8" s="1"/>
  <c r="G525" i="8"/>
  <c r="G524" i="8"/>
  <c r="G516" i="8"/>
  <c r="G517" i="8"/>
  <c r="G526" i="8" s="1"/>
  <c r="G518" i="8"/>
  <c r="G519" i="8"/>
  <c r="G520" i="8"/>
  <c r="G521" i="8"/>
  <c r="G522" i="8"/>
  <c r="G523" i="8"/>
  <c r="G515" i="8"/>
  <c r="G484" i="8"/>
  <c r="G504" i="8" s="1"/>
  <c r="G503" i="8"/>
  <c r="G502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222" i="8"/>
  <c r="G479" i="8"/>
  <c r="G478" i="8"/>
  <c r="G470" i="8"/>
  <c r="G471" i="8"/>
  <c r="G472" i="8"/>
  <c r="G473" i="8"/>
  <c r="G474" i="8"/>
  <c r="G475" i="8"/>
  <c r="G476" i="8"/>
  <c r="G477" i="8"/>
  <c r="G469" i="8"/>
  <c r="G480" i="8" s="1"/>
  <c r="G455" i="8"/>
  <c r="G456" i="8"/>
  <c r="G454" i="8"/>
  <c r="G446" i="8"/>
  <c r="G447" i="8"/>
  <c r="G448" i="8"/>
  <c r="G449" i="8"/>
  <c r="G450" i="8"/>
  <c r="G451" i="8"/>
  <c r="G457" i="8"/>
  <c r="G445" i="8"/>
  <c r="G438" i="8"/>
  <c r="G439" i="8"/>
  <c r="G437" i="8"/>
  <c r="G431" i="8"/>
  <c r="G432" i="8"/>
  <c r="G433" i="8"/>
  <c r="G434" i="8"/>
  <c r="G435" i="8"/>
  <c r="G436" i="8"/>
  <c r="G440" i="8"/>
  <c r="G430" i="8"/>
  <c r="G441" i="8" s="1"/>
  <c r="G416" i="8"/>
  <c r="G417" i="8"/>
  <c r="G415" i="8"/>
  <c r="G407" i="8"/>
  <c r="G408" i="8"/>
  <c r="G409" i="8"/>
  <c r="G410" i="8"/>
  <c r="G412" i="8"/>
  <c r="G413" i="8"/>
  <c r="G414" i="8"/>
  <c r="G406" i="8"/>
  <c r="G400" i="8"/>
  <c r="G401" i="8"/>
  <c r="G399" i="8"/>
  <c r="G393" i="8"/>
  <c r="G394" i="8"/>
  <c r="G395" i="8"/>
  <c r="G396" i="8"/>
  <c r="G397" i="8"/>
  <c r="G398" i="8"/>
  <c r="G402" i="8"/>
  <c r="G392" i="8"/>
  <c r="G403" i="8" s="1"/>
  <c r="G378" i="8"/>
  <c r="G379" i="8"/>
  <c r="G377" i="8"/>
  <c r="G369" i="8"/>
  <c r="G370" i="8"/>
  <c r="G371" i="8"/>
  <c r="G372" i="8"/>
  <c r="G373" i="8"/>
  <c r="G374" i="8"/>
  <c r="G380" i="8"/>
  <c r="G368" i="8"/>
  <c r="G363" i="8"/>
  <c r="G361" i="8"/>
  <c r="G362" i="8"/>
  <c r="G355" i="8"/>
  <c r="G356" i="8"/>
  <c r="G357" i="8"/>
  <c r="G358" i="8"/>
  <c r="G359" i="8"/>
  <c r="G360" i="8"/>
  <c r="G364" i="8"/>
  <c r="G354" i="8"/>
  <c r="G336" i="8"/>
  <c r="G337" i="8"/>
  <c r="G335" i="8"/>
  <c r="G327" i="8"/>
  <c r="G328" i="8"/>
  <c r="G329" i="8"/>
  <c r="G330" i="8"/>
  <c r="G332" i="8"/>
  <c r="G333" i="8"/>
  <c r="G334" i="8"/>
  <c r="G338" i="8"/>
  <c r="G326" i="8"/>
  <c r="G319" i="8"/>
  <c r="G321" i="8"/>
  <c r="G320" i="8"/>
  <c r="G313" i="8"/>
  <c r="G314" i="8"/>
  <c r="G315" i="8"/>
  <c r="G316" i="8"/>
  <c r="G317" i="8"/>
  <c r="G318" i="8"/>
  <c r="G322" i="8"/>
  <c r="G312" i="8"/>
  <c r="G323" i="8" s="1"/>
  <c r="C295" i="8"/>
  <c r="G285" i="8"/>
  <c r="G284" i="8"/>
  <c r="G277" i="8"/>
  <c r="G278" i="8"/>
  <c r="G279" i="8"/>
  <c r="G280" i="8"/>
  <c r="G281" i="8"/>
  <c r="G282" i="8"/>
  <c r="G283" i="8"/>
  <c r="G288" i="8"/>
  <c r="G276" i="8"/>
  <c r="G271" i="8"/>
  <c r="G270" i="8"/>
  <c r="G265" i="8"/>
  <c r="G266" i="8"/>
  <c r="G267" i="8"/>
  <c r="G268" i="8"/>
  <c r="G269" i="8"/>
  <c r="G264" i="8"/>
  <c r="G272" i="8" s="1"/>
  <c r="G221" i="8"/>
  <c r="G214" i="8"/>
  <c r="G215" i="8"/>
  <c r="G216" i="8"/>
  <c r="G217" i="8"/>
  <c r="G218" i="8"/>
  <c r="G219" i="8"/>
  <c r="G220" i="8"/>
  <c r="G225" i="8"/>
  <c r="G213" i="8"/>
  <c r="G208" i="8"/>
  <c r="G207" i="8"/>
  <c r="G202" i="8"/>
  <c r="G203" i="8"/>
  <c r="G204" i="8"/>
  <c r="G205" i="8"/>
  <c r="G206" i="8"/>
  <c r="G201" i="8"/>
  <c r="G209" i="8" s="1"/>
  <c r="J608" i="4"/>
  <c r="J606" i="4"/>
  <c r="J604" i="4" s="1"/>
  <c r="F136" i="1" s="1"/>
  <c r="J601" i="4" l="1"/>
  <c r="D230" i="8"/>
  <c r="D11" i="8"/>
  <c r="E13" i="8"/>
  <c r="D23" i="8"/>
  <c r="D17" i="8" s="1"/>
  <c r="D30" i="8"/>
  <c r="D26" i="8" s="1"/>
  <c r="D36" i="8"/>
  <c r="D33" i="8" s="1"/>
  <c r="J42" i="8"/>
  <c r="D43" i="8" s="1"/>
  <c r="H43" i="8" s="1"/>
  <c r="J46" i="8"/>
  <c r="J53" i="8"/>
  <c r="D54" i="8"/>
  <c r="F55" i="8"/>
  <c r="F62" i="8"/>
  <c r="J62" i="8"/>
  <c r="D63" i="8" s="1"/>
  <c r="H63" i="8" s="1"/>
  <c r="F64" i="8" s="1"/>
  <c r="H64" i="8" s="1"/>
  <c r="D65" i="8" s="1"/>
  <c r="D60" i="8" s="1"/>
  <c r="F92" i="1" s="1"/>
  <c r="D64" i="8"/>
  <c r="H92" i="8"/>
  <c r="D93" i="8"/>
  <c r="H93" i="8" s="1"/>
  <c r="H95" i="8"/>
  <c r="D97" i="8" s="1"/>
  <c r="D90" i="8" s="1"/>
  <c r="C104" i="8"/>
  <c r="C106" i="8" s="1"/>
  <c r="C107" i="8" s="1"/>
  <c r="D100" i="8" s="1"/>
  <c r="F96" i="1" s="1"/>
  <c r="G112" i="8"/>
  <c r="G113" i="8"/>
  <c r="D114" i="8" s="1"/>
  <c r="H114" i="8" s="1"/>
  <c r="D116" i="8" s="1"/>
  <c r="D110" i="8" s="1"/>
  <c r="F97" i="1" s="1"/>
  <c r="H115" i="8"/>
  <c r="D119" i="8"/>
  <c r="F98" i="1" s="1"/>
  <c r="D121" i="8"/>
  <c r="D124" i="8"/>
  <c r="F99" i="1" s="1"/>
  <c r="D127" i="8"/>
  <c r="C133" i="8"/>
  <c r="D130" i="8" s="1"/>
  <c r="F100" i="1" s="1"/>
  <c r="C139" i="8"/>
  <c r="D136" i="8" s="1"/>
  <c r="F101" i="1" s="1"/>
  <c r="D142" i="8"/>
  <c r="C145" i="8"/>
  <c r="C142" i="8" s="1"/>
  <c r="F102" i="1" s="1"/>
  <c r="D148" i="8"/>
  <c r="C151" i="8"/>
  <c r="C148" i="8" s="1"/>
  <c r="F103" i="1" s="1"/>
  <c r="D154" i="8"/>
  <c r="C157" i="8"/>
  <c r="C154" i="8" s="1"/>
  <c r="F104" i="1" s="1"/>
  <c r="D160" i="8"/>
  <c r="C163" i="8"/>
  <c r="C160" i="8" s="1"/>
  <c r="F105" i="1" s="1"/>
  <c r="D166" i="8"/>
  <c r="F106" i="1" s="1"/>
  <c r="C169" i="8"/>
  <c r="D169" i="8"/>
  <c r="D173" i="8"/>
  <c r="F107" i="1" s="1"/>
  <c r="C176" i="8"/>
  <c r="D176" i="8"/>
  <c r="D180" i="8"/>
  <c r="F108" i="1" s="1"/>
  <c r="C183" i="8"/>
  <c r="D183" i="8"/>
  <c r="D186" i="8"/>
  <c r="F109" i="1" s="1"/>
  <c r="J109" i="1" s="1"/>
  <c r="C190" i="8"/>
  <c r="C192" i="8"/>
  <c r="C193" i="8" s="1"/>
  <c r="E223" i="8" s="1"/>
  <c r="G223" i="8" s="1"/>
  <c r="D196" i="8"/>
  <c r="D229" i="8"/>
  <c r="D232" i="8" s="1"/>
  <c r="D231" i="8"/>
  <c r="C232" i="8"/>
  <c r="C239" i="8"/>
  <c r="D224" i="8" s="1"/>
  <c r="G224" i="8" s="1"/>
  <c r="C245" i="8"/>
  <c r="D248" i="8"/>
  <c r="F110" i="1" s="1"/>
  <c r="C253" i="8"/>
  <c r="C255" i="8"/>
  <c r="C256" i="8" s="1"/>
  <c r="E286" i="8" s="1"/>
  <c r="G286" i="8" s="1"/>
  <c r="D287" i="8"/>
  <c r="G287" i="8" s="1"/>
  <c r="C301" i="8"/>
  <c r="C304" i="8"/>
  <c r="D304" i="8"/>
  <c r="F111" i="1" s="1"/>
  <c r="D331" i="8"/>
  <c r="G331" i="8" s="1"/>
  <c r="G339" i="8" s="1"/>
  <c r="E304" i="8" s="1"/>
  <c r="A339" i="8"/>
  <c r="C343" i="8"/>
  <c r="C349" i="8"/>
  <c r="D343" i="8" s="1"/>
  <c r="F112" i="1" s="1"/>
  <c r="D375" i="8"/>
  <c r="G375" i="8" s="1"/>
  <c r="G381" i="8" s="1"/>
  <c r="E343" i="8" s="1"/>
  <c r="D376" i="8"/>
  <c r="G376" i="8" s="1"/>
  <c r="A381" i="8"/>
  <c r="C384" i="8"/>
  <c r="D384" i="8"/>
  <c r="F113" i="1" s="1"/>
  <c r="D411" i="8"/>
  <c r="G411" i="8" s="1"/>
  <c r="G419" i="8" s="1"/>
  <c r="E384" i="8" s="1"/>
  <c r="D418" i="8"/>
  <c r="G418" i="8" s="1"/>
  <c r="A419" i="8"/>
  <c r="C422" i="8"/>
  <c r="D422" i="8"/>
  <c r="F114" i="1" s="1"/>
  <c r="D452" i="8"/>
  <c r="G452" i="8" s="1"/>
  <c r="G458" i="8" s="1"/>
  <c r="E422" i="8" s="1"/>
  <c r="D453" i="8"/>
  <c r="G453" i="8" s="1"/>
  <c r="A458" i="8"/>
  <c r="C461" i="8"/>
  <c r="D461" i="8"/>
  <c r="F115" i="1" s="1"/>
  <c r="A504" i="8"/>
  <c r="E461" i="8"/>
  <c r="D507" i="8"/>
  <c r="F116" i="1" s="1"/>
  <c r="A550" i="8"/>
  <c r="E507" i="8"/>
  <c r="C559" i="8"/>
  <c r="D553" i="8" s="1"/>
  <c r="F117" i="1" s="1"/>
  <c r="E553" i="8"/>
  <c r="C603" i="8"/>
  <c r="C611" i="8"/>
  <c r="D603" i="8" s="1"/>
  <c r="F118" i="1" s="1"/>
  <c r="E603" i="8"/>
  <c r="C640" i="8"/>
  <c r="C645" i="8"/>
  <c r="D640" i="8" s="1"/>
  <c r="F119" i="1" s="1"/>
  <c r="E640" i="8"/>
  <c r="C673" i="8"/>
  <c r="D673" i="8"/>
  <c r="F120" i="1" s="1"/>
  <c r="D680" i="8"/>
  <c r="F121" i="1" s="1"/>
  <c r="C686" i="8"/>
  <c r="D689" i="8"/>
  <c r="D686" i="8" s="1"/>
  <c r="F122" i="1" s="1"/>
  <c r="C720" i="8"/>
  <c r="D720" i="8"/>
  <c r="C721" i="8"/>
  <c r="D693" i="8" s="1"/>
  <c r="F123" i="1" s="1"/>
  <c r="C729" i="8"/>
  <c r="D729" i="8"/>
  <c r="C730" i="8" s="1"/>
  <c r="D725" i="8" s="1"/>
  <c r="F124" i="1" s="1"/>
  <c r="C734" i="8"/>
  <c r="C738" i="8"/>
  <c r="D734" i="8" s="1"/>
  <c r="F125" i="1" s="1"/>
  <c r="C744" i="8"/>
  <c r="D741" i="8" s="1"/>
  <c r="F126" i="1" s="1"/>
  <c r="C747" i="8"/>
  <c r="C741" i="8" s="1"/>
  <c r="D747" i="8"/>
  <c r="F127" i="1" s="1"/>
  <c r="C750" i="8"/>
  <c r="C756" i="8"/>
  <c r="D753" i="8" s="1"/>
  <c r="F128" i="1" s="1"/>
  <c r="C773" i="8"/>
  <c r="C782" i="8"/>
  <c r="C785" i="8"/>
  <c r="D788" i="8"/>
  <c r="C790" i="8"/>
  <c r="D785" i="8" s="1"/>
  <c r="F129" i="1" s="1"/>
  <c r="C816" i="8"/>
  <c r="E785" i="8" s="1"/>
  <c r="C820" i="8"/>
  <c r="D820" i="8"/>
  <c r="F130" i="1" s="1"/>
  <c r="C823" i="8"/>
  <c r="D55" i="8" l="1"/>
  <c r="H55" i="8" s="1"/>
  <c r="D57" i="8" s="1"/>
  <c r="D51" i="8" s="1"/>
  <c r="F91" i="1" s="1"/>
  <c r="D48" i="8"/>
  <c r="D39" i="8" s="1"/>
  <c r="F90" i="1" s="1"/>
  <c r="IV139" i="8"/>
  <c r="IV133" i="8"/>
  <c r="G289" i="8"/>
  <c r="G226" i="8"/>
  <c r="G365" i="8"/>
  <c r="D85" i="8"/>
  <c r="H85" i="8" s="1"/>
  <c r="F95" i="1"/>
  <c r="D74" i="8"/>
  <c r="H74" i="8" s="1"/>
  <c r="H75" i="8"/>
  <c r="H86" i="8"/>
  <c r="F75" i="8"/>
  <c r="F86" i="8"/>
  <c r="D75" i="8"/>
  <c r="J75" i="8" s="1"/>
  <c r="D76" i="8" s="1"/>
  <c r="H76" i="8" s="1"/>
  <c r="D86" i="8"/>
  <c r="J86" i="8" s="1"/>
  <c r="D87" i="8" s="1"/>
  <c r="D80" i="8" s="1"/>
  <c r="F94" i="1" s="1"/>
  <c r="E248" i="8"/>
  <c r="E186" i="8"/>
  <c r="E753" i="8"/>
  <c r="D77" i="8" l="1"/>
  <c r="J77" i="8" s="1"/>
  <c r="D68" i="8" s="1"/>
  <c r="F93" i="1" s="1"/>
  <c r="J136" i="1" l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 l="1"/>
  <c r="C23" i="7" s="1"/>
  <c r="J348" i="4"/>
  <c r="J347" i="4"/>
  <c r="G346" i="4"/>
  <c r="J346" i="4" s="1"/>
  <c r="J344" i="4"/>
  <c r="J343" i="4"/>
  <c r="G342" i="4"/>
  <c r="J342" i="4" s="1"/>
  <c r="J339" i="4"/>
  <c r="J338" i="4"/>
  <c r="J337" i="4"/>
  <c r="G336" i="4"/>
  <c r="J336" i="4" s="1"/>
  <c r="J334" i="4"/>
  <c r="J333" i="4"/>
  <c r="J332" i="4"/>
  <c r="G331" i="4"/>
  <c r="J331" i="4" s="1"/>
  <c r="J324" i="4"/>
  <c r="J323" i="4"/>
  <c r="G322" i="4"/>
  <c r="J322" i="4" s="1"/>
  <c r="J320" i="4"/>
  <c r="J319" i="4"/>
  <c r="G318" i="4"/>
  <c r="J318" i="4" s="1"/>
  <c r="J315" i="4"/>
  <c r="J314" i="4"/>
  <c r="J313" i="4"/>
  <c r="G312" i="4"/>
  <c r="J312" i="4" s="1"/>
  <c r="J308" i="4"/>
  <c r="J309" i="4"/>
  <c r="J310" i="4"/>
  <c r="G307" i="4"/>
  <c r="J307" i="4" s="1"/>
  <c r="J349" i="4" l="1"/>
  <c r="J327" i="4" s="1"/>
  <c r="F41" i="1" s="1"/>
  <c r="J325" i="4"/>
  <c r="J303" i="4" s="1"/>
  <c r="F40" i="1" s="1"/>
  <c r="J450" i="4"/>
  <c r="J451" i="4"/>
  <c r="J548" i="4" l="1"/>
  <c r="I177" i="4"/>
  <c r="J177" i="4" s="1"/>
  <c r="I176" i="4"/>
  <c r="J176" i="4" s="1"/>
  <c r="I175" i="4"/>
  <c r="J175" i="4" s="1"/>
  <c r="J174" i="4"/>
  <c r="J173" i="4"/>
  <c r="J172" i="4"/>
  <c r="J170" i="4"/>
  <c r="J169" i="4"/>
  <c r="J168" i="4"/>
  <c r="J167" i="4"/>
  <c r="G31" i="7"/>
  <c r="G29" i="7"/>
  <c r="G27" i="7"/>
  <c r="G25" i="7"/>
  <c r="G23" i="7"/>
  <c r="G21" i="7"/>
  <c r="G19" i="7"/>
  <c r="G17" i="7"/>
  <c r="G15" i="7"/>
  <c r="G13" i="7"/>
  <c r="G11" i="7"/>
  <c r="J178" i="4" l="1"/>
  <c r="J166" i="4" s="1"/>
  <c r="F25" i="1" s="1"/>
  <c r="J300" i="4"/>
  <c r="J299" i="4"/>
  <c r="J298" i="4"/>
  <c r="J297" i="4"/>
  <c r="H296" i="4"/>
  <c r="J296" i="4" s="1"/>
  <c r="H295" i="4"/>
  <c r="J295" i="4" s="1"/>
  <c r="H294" i="4"/>
  <c r="J294" i="4" s="1"/>
  <c r="H293" i="4"/>
  <c r="J293" i="4" s="1"/>
  <c r="J290" i="4"/>
  <c r="J289" i="4"/>
  <c r="J288" i="4"/>
  <c r="J49" i="4"/>
  <c r="G47" i="4"/>
  <c r="J47" i="4" s="1"/>
  <c r="J48" i="4"/>
  <c r="J46" i="4"/>
  <c r="J588" i="4"/>
  <c r="J586" i="4" s="1"/>
  <c r="F87" i="1" s="1"/>
  <c r="J87" i="1" s="1"/>
  <c r="J584" i="4"/>
  <c r="J301" i="4" l="1"/>
  <c r="J50" i="4"/>
  <c r="J44" i="4" s="1"/>
  <c r="F8" i="1" s="1"/>
  <c r="J579" i="4"/>
  <c r="J577" i="4" s="1"/>
  <c r="F83" i="1" s="1"/>
  <c r="J575" i="4"/>
  <c r="J573" i="4" s="1"/>
  <c r="F82" i="1" s="1"/>
  <c r="J565" i="4"/>
  <c r="J562" i="4" s="1"/>
  <c r="F80" i="1" s="1"/>
  <c r="J571" i="4"/>
  <c r="J567" i="4" s="1"/>
  <c r="F81" i="1" s="1"/>
  <c r="J560" i="4"/>
  <c r="J557" i="4" s="1"/>
  <c r="F79" i="1" s="1"/>
  <c r="J524" i="4"/>
  <c r="J519" i="4" s="1"/>
  <c r="F73" i="1" s="1"/>
  <c r="J471" i="4"/>
  <c r="J468" i="4" s="1"/>
  <c r="F61" i="1" s="1"/>
  <c r="G506" i="4"/>
  <c r="J506" i="4" s="1"/>
  <c r="G505" i="4"/>
  <c r="J505" i="4" s="1"/>
  <c r="J498" i="4"/>
  <c r="J499" i="4"/>
  <c r="J500" i="4"/>
  <c r="J501" i="4"/>
  <c r="J497" i="4"/>
  <c r="J496" i="4"/>
  <c r="J456" i="4"/>
  <c r="J462" i="4"/>
  <c r="J463" i="4"/>
  <c r="J464" i="4"/>
  <c r="J465" i="4"/>
  <c r="J461" i="4"/>
  <c r="J460" i="4"/>
  <c r="J550" i="4"/>
  <c r="J551" i="4"/>
  <c r="J552" i="4"/>
  <c r="J554" i="4"/>
  <c r="J549" i="4"/>
  <c r="J544" i="4"/>
  <c r="J542" i="4" s="1"/>
  <c r="F77" i="1" s="1"/>
  <c r="J540" i="4"/>
  <c r="J538" i="4" s="1"/>
  <c r="F76" i="1" s="1"/>
  <c r="J533" i="4"/>
  <c r="J534" i="4"/>
  <c r="J535" i="4"/>
  <c r="J532" i="4"/>
  <c r="J531" i="4"/>
  <c r="J528" i="4"/>
  <c r="J512" i="4"/>
  <c r="J510" i="4" s="1"/>
  <c r="F71" i="1" s="1"/>
  <c r="J517" i="4"/>
  <c r="J453" i="4"/>
  <c r="J455" i="4"/>
  <c r="J447" i="4"/>
  <c r="J449" i="4"/>
  <c r="J446" i="4"/>
  <c r="J452" i="4"/>
  <c r="J454" i="4"/>
  <c r="G448" i="4"/>
  <c r="J448" i="4" s="1"/>
  <c r="J445" i="4"/>
  <c r="J444" i="4"/>
  <c r="J54" i="4"/>
  <c r="J52" i="4" s="1"/>
  <c r="F9" i="1" s="1"/>
  <c r="H430" i="4"/>
  <c r="J430" i="4" s="1"/>
  <c r="H426" i="4"/>
  <c r="J426" i="4" s="1"/>
  <c r="H427" i="4"/>
  <c r="J427" i="4" s="1"/>
  <c r="H428" i="4"/>
  <c r="J428" i="4" s="1"/>
  <c r="H431" i="4"/>
  <c r="J431" i="4" s="1"/>
  <c r="H425" i="4"/>
  <c r="J425" i="4" s="1"/>
  <c r="J440" i="4"/>
  <c r="J439" i="4"/>
  <c r="J438" i="4"/>
  <c r="J437" i="4"/>
  <c r="J436" i="4"/>
  <c r="J435" i="4"/>
  <c r="J406" i="4"/>
  <c r="J405" i="4"/>
  <c r="J404" i="4"/>
  <c r="J397" i="4"/>
  <c r="J396" i="4"/>
  <c r="J395" i="4"/>
  <c r="J391" i="4"/>
  <c r="J385" i="4" s="1"/>
  <c r="F50" i="1" s="1"/>
  <c r="J377" i="4"/>
  <c r="J374" i="4" s="1"/>
  <c r="F48" i="1" s="1"/>
  <c r="J383" i="4"/>
  <c r="J379" i="4" s="1"/>
  <c r="F49" i="1" s="1"/>
  <c r="J366" i="4"/>
  <c r="J363" i="4" s="1"/>
  <c r="J355" i="4"/>
  <c r="J352" i="4" s="1"/>
  <c r="F44" i="1" s="1"/>
  <c r="J479" i="4"/>
  <c r="G486" i="4"/>
  <c r="J492" i="4"/>
  <c r="J491" i="4"/>
  <c r="J490" i="4"/>
  <c r="J486" i="4"/>
  <c r="J485" i="4"/>
  <c r="J484" i="4"/>
  <c r="J477" i="4"/>
  <c r="J478" i="4"/>
  <c r="J480" i="4"/>
  <c r="J476" i="4"/>
  <c r="J475" i="4"/>
  <c r="J418" i="4"/>
  <c r="J419" i="4"/>
  <c r="J417" i="4"/>
  <c r="J416" i="4"/>
  <c r="J412" i="4"/>
  <c r="J411" i="4"/>
  <c r="J399" i="4"/>
  <c r="J400" i="4"/>
  <c r="J372" i="4"/>
  <c r="J368" i="4" s="1"/>
  <c r="F47" i="1" s="1"/>
  <c r="J361" i="4"/>
  <c r="J357" i="4" s="1"/>
  <c r="F45" i="1" s="1"/>
  <c r="J277" i="4"/>
  <c r="J276" i="4"/>
  <c r="J275" i="4"/>
  <c r="J274" i="4"/>
  <c r="J273" i="4"/>
  <c r="J272" i="4"/>
  <c r="J265" i="4"/>
  <c r="J266" i="4"/>
  <c r="J269" i="4"/>
  <c r="J270" i="4"/>
  <c r="J271" i="4"/>
  <c r="H268" i="4"/>
  <c r="J268" i="4" s="1"/>
  <c r="H267" i="4"/>
  <c r="J267" i="4" s="1"/>
  <c r="H263" i="4"/>
  <c r="J263" i="4" s="1"/>
  <c r="J254" i="4"/>
  <c r="J253" i="4"/>
  <c r="J252" i="4"/>
  <c r="J248" i="4"/>
  <c r="J247" i="4"/>
  <c r="J246" i="4"/>
  <c r="J245" i="4"/>
  <c r="H244" i="4"/>
  <c r="J244" i="4" s="1"/>
  <c r="H243" i="4"/>
  <c r="J243" i="4" s="1"/>
  <c r="H242" i="4"/>
  <c r="J242" i="4" s="1"/>
  <c r="H241" i="4"/>
  <c r="J241" i="4" s="1"/>
  <c r="J236" i="4"/>
  <c r="J235" i="4"/>
  <c r="J234" i="4"/>
  <c r="J230" i="4"/>
  <c r="J229" i="4"/>
  <c r="J228" i="4"/>
  <c r="J227" i="4"/>
  <c r="H226" i="4"/>
  <c r="J226" i="4" s="1"/>
  <c r="H225" i="4"/>
  <c r="J225" i="4" s="1"/>
  <c r="H224" i="4"/>
  <c r="J224" i="4" s="1"/>
  <c r="H223" i="4"/>
  <c r="J223" i="4" s="1"/>
  <c r="J163" i="4"/>
  <c r="J162" i="4"/>
  <c r="J141" i="4"/>
  <c r="J140" i="4"/>
  <c r="J139" i="4"/>
  <c r="J138" i="4"/>
  <c r="J137" i="4"/>
  <c r="J136" i="4"/>
  <c r="J132" i="4"/>
  <c r="J131" i="4"/>
  <c r="J158" i="4"/>
  <c r="J157" i="4"/>
  <c r="J156" i="4"/>
  <c r="J155" i="4"/>
  <c r="J154" i="4"/>
  <c r="J147" i="4"/>
  <c r="J146" i="4"/>
  <c r="J145" i="4"/>
  <c r="J144" i="4"/>
  <c r="J143" i="4"/>
  <c r="J152" i="4"/>
  <c r="J151" i="4"/>
  <c r="J150" i="4"/>
  <c r="J149" i="4"/>
  <c r="J148" i="4"/>
  <c r="J142" i="4"/>
  <c r="J159" i="4"/>
  <c r="J160" i="4"/>
  <c r="J161" i="4"/>
  <c r="J204" i="4"/>
  <c r="J202" i="4" s="1"/>
  <c r="F30" i="1" s="1"/>
  <c r="J200" i="4"/>
  <c r="J194" i="4"/>
  <c r="J192" i="4" s="1"/>
  <c r="F28" i="1" s="1"/>
  <c r="J189" i="4"/>
  <c r="J188" i="4"/>
  <c r="J187" i="4"/>
  <c r="J183" i="4"/>
  <c r="J182" i="4"/>
  <c r="J181" i="4"/>
  <c r="J86" i="4"/>
  <c r="J85" i="4"/>
  <c r="J84" i="4"/>
  <c r="J83" i="4"/>
  <c r="J82" i="4"/>
  <c r="J81" i="4"/>
  <c r="J75" i="4"/>
  <c r="J76" i="4"/>
  <c r="J70" i="4"/>
  <c r="J77" i="4"/>
  <c r="J74" i="4"/>
  <c r="J22" i="4"/>
  <c r="J21" i="4"/>
  <c r="J20" i="4"/>
  <c r="J19" i="4"/>
  <c r="J23" i="4"/>
  <c r="J29" i="4"/>
  <c r="J39" i="4"/>
  <c r="J28" i="4"/>
  <c r="J27" i="4"/>
  <c r="J26" i="4"/>
  <c r="J38" i="4"/>
  <c r="J37" i="4"/>
  <c r="J36" i="4"/>
  <c r="J35" i="4"/>
  <c r="J34" i="4"/>
  <c r="J41" i="4"/>
  <c r="J40" i="4"/>
  <c r="J16" i="4"/>
  <c r="H33" i="4"/>
  <c r="J33" i="4" s="1"/>
  <c r="J32" i="4"/>
  <c r="J31" i="4"/>
  <c r="J15" i="4"/>
  <c r="J14" i="4"/>
  <c r="J398" i="4"/>
  <c r="J264" i="4"/>
  <c r="J261" i="4"/>
  <c r="J260" i="4"/>
  <c r="J259" i="4"/>
  <c r="J219" i="4"/>
  <c r="J218" i="4"/>
  <c r="J217" i="4"/>
  <c r="J216" i="4"/>
  <c r="J209" i="4"/>
  <c r="J210" i="4"/>
  <c r="J208" i="4"/>
  <c r="J65" i="4"/>
  <c r="F13" i="1" s="1"/>
  <c r="J62" i="4"/>
  <c r="F12" i="1" s="1"/>
  <c r="J59" i="4"/>
  <c r="F11" i="1" s="1"/>
  <c r="J56" i="4"/>
  <c r="F10" i="1" s="1"/>
  <c r="J196" i="4"/>
  <c r="F29" i="1" s="1"/>
  <c r="J69" i="4"/>
  <c r="J25" i="4"/>
  <c r="J24" i="4"/>
  <c r="J11" i="4"/>
  <c r="J12" i="4"/>
  <c r="J13" i="4"/>
  <c r="J17" i="4"/>
  <c r="J18" i="4"/>
  <c r="J10" i="4"/>
  <c r="J220" i="4" l="1"/>
  <c r="F46" i="1"/>
  <c r="J46" i="1" s="1"/>
  <c r="J284" i="4"/>
  <c r="J45" i="1"/>
  <c r="J47" i="1"/>
  <c r="J50" i="1"/>
  <c r="J48" i="1"/>
  <c r="J79" i="1"/>
  <c r="J81" i="1"/>
  <c r="J80" i="1"/>
  <c r="J82" i="1"/>
  <c r="J29" i="1"/>
  <c r="J10" i="1"/>
  <c r="J11" i="1"/>
  <c r="J12" i="1"/>
  <c r="J13" i="1"/>
  <c r="J28" i="1"/>
  <c r="J30" i="1"/>
  <c r="F101" i="4"/>
  <c r="H101" i="4" s="1"/>
  <c r="J101" i="4" s="1"/>
  <c r="J8" i="1"/>
  <c r="J457" i="4"/>
  <c r="J507" i="4"/>
  <c r="J502" i="4"/>
  <c r="J495" i="4" s="1"/>
  <c r="F67" i="1" s="1"/>
  <c r="J164" i="4"/>
  <c r="J130" i="4" s="1"/>
  <c r="F24" i="1" s="1"/>
  <c r="J466" i="4"/>
  <c r="J459" i="4" s="1"/>
  <c r="F60" i="1" s="1"/>
  <c r="J504" i="4"/>
  <c r="F68" i="1" s="1"/>
  <c r="J76" i="1"/>
  <c r="J555" i="4"/>
  <c r="J546" i="4" s="1"/>
  <c r="F78" i="1" s="1"/>
  <c r="J73" i="1"/>
  <c r="J536" i="4"/>
  <c r="J530" i="4" s="1"/>
  <c r="F75" i="1" s="1"/>
  <c r="J441" i="4"/>
  <c r="J434" i="4" s="1"/>
  <c r="F58" i="1" s="1"/>
  <c r="J9" i="1"/>
  <c r="F100" i="4"/>
  <c r="H100" i="4" s="1"/>
  <c r="J100" i="4" s="1"/>
  <c r="F98" i="4"/>
  <c r="F99" i="4" s="1"/>
  <c r="H99" i="4" s="1"/>
  <c r="J99" i="4" s="1"/>
  <c r="F97" i="4"/>
  <c r="H97" i="4" s="1"/>
  <c r="J97" i="4" s="1"/>
  <c r="J432" i="4"/>
  <c r="J422" i="4" s="1"/>
  <c r="F57" i="1" s="1"/>
  <c r="J407" i="4"/>
  <c r="J403" i="4" s="1"/>
  <c r="F52" i="1" s="1"/>
  <c r="J401" i="4"/>
  <c r="J393" i="4" s="1"/>
  <c r="F51" i="1" s="1"/>
  <c r="J44" i="1"/>
  <c r="J493" i="4"/>
  <c r="J489" i="4" s="1"/>
  <c r="F66" i="1" s="1"/>
  <c r="J487" i="4"/>
  <c r="J483" i="4" s="1"/>
  <c r="F65" i="1" s="1"/>
  <c r="J481" i="4"/>
  <c r="J474" i="4" s="1"/>
  <c r="J420" i="4"/>
  <c r="J415" i="4" s="1"/>
  <c r="F56" i="1" s="1"/>
  <c r="J413" i="4"/>
  <c r="J410" i="4" s="1"/>
  <c r="F55" i="1" s="1"/>
  <c r="J258" i="4"/>
  <c r="F38" i="1" s="1"/>
  <c r="J231" i="4"/>
  <c r="J222" i="4" s="1"/>
  <c r="F34" i="1" s="1"/>
  <c r="J238" i="4"/>
  <c r="J233" i="4" s="1"/>
  <c r="F35" i="1" s="1"/>
  <c r="J49" i="1"/>
  <c r="J256" i="4"/>
  <c r="J251" i="4" s="1"/>
  <c r="J249" i="4"/>
  <c r="J240" i="4" s="1"/>
  <c r="F36" i="1" s="1"/>
  <c r="J207" i="4"/>
  <c r="F33" i="1" s="1"/>
  <c r="J25" i="1"/>
  <c r="J190" i="4"/>
  <c r="J186" i="4" s="1"/>
  <c r="F27" i="1" s="1"/>
  <c r="J184" i="4"/>
  <c r="J180" i="4" s="1"/>
  <c r="F26" i="1" s="1"/>
  <c r="J78" i="4"/>
  <c r="J73" i="4" s="1"/>
  <c r="F15" i="1" s="1"/>
  <c r="J87" i="4"/>
  <c r="J80" i="4" s="1"/>
  <c r="F16" i="1" s="1"/>
  <c r="J71" i="4"/>
  <c r="J68" i="4" s="1"/>
  <c r="F14" i="1" s="1"/>
  <c r="J42" i="4"/>
  <c r="J9" i="4" s="1"/>
  <c r="F7" i="1" s="1"/>
  <c r="F64" i="1" l="1"/>
  <c r="J64" i="1" s="1"/>
  <c r="F37" i="1"/>
  <c r="J37" i="1" s="1"/>
  <c r="J7" i="1"/>
  <c r="J14" i="1"/>
  <c r="J15" i="1"/>
  <c r="J36" i="1"/>
  <c r="J65" i="1"/>
  <c r="J58" i="1"/>
  <c r="J78" i="1"/>
  <c r="J67" i="1"/>
  <c r="J16" i="1"/>
  <c r="J93" i="4"/>
  <c r="J92" i="4" s="1"/>
  <c r="F18" i="1" s="1"/>
  <c r="J33" i="1"/>
  <c r="J40" i="1"/>
  <c r="J38" i="1"/>
  <c r="J443" i="4"/>
  <c r="F59" i="1" s="1"/>
  <c r="J59" i="1" s="1"/>
  <c r="J26" i="1"/>
  <c r="J61" i="1"/>
  <c r="J60" i="1"/>
  <c r="J68" i="1"/>
  <c r="J66" i="1"/>
  <c r="J83" i="1"/>
  <c r="J75" i="1"/>
  <c r="H98" i="4"/>
  <c r="J98" i="4" s="1"/>
  <c r="J35" i="1"/>
  <c r="F102" i="4"/>
  <c r="H102" i="4" s="1"/>
  <c r="J102" i="4" s="1"/>
  <c r="J286" i="4"/>
  <c r="F39" i="1" s="1"/>
  <c r="J57" i="1"/>
  <c r="J55" i="1"/>
  <c r="J56" i="1"/>
  <c r="J52" i="1"/>
  <c r="J51" i="1"/>
  <c r="J27" i="1"/>
  <c r="J24" i="1"/>
  <c r="J90" i="4"/>
  <c r="J89" i="4" s="1"/>
  <c r="F17" i="1" s="1"/>
  <c r="J62" i="1" l="1"/>
  <c r="C19" i="7" s="1"/>
  <c r="J69" i="1"/>
  <c r="C21" i="7" s="1"/>
  <c r="J53" i="1"/>
  <c r="C17" i="7" s="1"/>
  <c r="J39" i="1"/>
  <c r="J17" i="1"/>
  <c r="J18" i="1"/>
  <c r="J103" i="4"/>
  <c r="J95" i="4" s="1"/>
  <c r="F19" i="1" s="1"/>
  <c r="J19" i="1" l="1"/>
  <c r="F107" i="4"/>
  <c r="J107" i="4" s="1"/>
  <c r="J105" i="4"/>
  <c r="F20" i="1" s="1"/>
  <c r="J20" i="1" l="1"/>
  <c r="F20" i="7"/>
  <c r="E20" i="7"/>
  <c r="J21" i="1" l="1"/>
  <c r="G20" i="7"/>
  <c r="E22" i="7"/>
  <c r="F22" i="7"/>
  <c r="F18" i="7"/>
  <c r="E18" i="7"/>
  <c r="F24" i="7"/>
  <c r="G24" i="7" s="1"/>
  <c r="F23" i="1"/>
  <c r="C11" i="7" l="1"/>
  <c r="E12" i="7" s="1"/>
  <c r="G12" i="7" s="1"/>
  <c r="J23" i="1"/>
  <c r="G18" i="7"/>
  <c r="G22" i="7"/>
  <c r="J34" i="1"/>
  <c r="J41" i="1"/>
  <c r="J31" i="1" l="1"/>
  <c r="J42" i="1"/>
  <c r="C13" i="7" l="1"/>
  <c r="E14" i="7" s="1"/>
  <c r="G14" i="7" s="1"/>
  <c r="C15" i="7"/>
  <c r="F16" i="7" s="1"/>
  <c r="G16" i="7" l="1"/>
  <c r="J514" i="4" l="1"/>
  <c r="F72" i="1" s="1"/>
  <c r="J72" i="1" l="1"/>
  <c r="J526" i="4"/>
  <c r="F74" i="1" s="1"/>
  <c r="J77" i="1" l="1"/>
  <c r="J74" i="1"/>
  <c r="J582" i="4" l="1"/>
  <c r="F86" i="1" s="1"/>
  <c r="J86" i="1" l="1"/>
  <c r="J71" i="1"/>
  <c r="J84" i="1" l="1"/>
  <c r="J88" i="1"/>
  <c r="C27" i="7" s="1"/>
  <c r="E28" i="7" l="1"/>
  <c r="F28" i="7"/>
  <c r="C25" i="7"/>
  <c r="E26" i="7" s="1"/>
  <c r="G26" i="7" s="1"/>
  <c r="G28" i="7" l="1"/>
  <c r="J607" i="4"/>
  <c r="F137" i="1" l="1"/>
  <c r="J137" i="1" s="1"/>
  <c r="J138" i="1" s="1"/>
  <c r="C31" i="7" l="1"/>
  <c r="E32" i="7" s="1"/>
  <c r="G32" i="7" l="1"/>
  <c r="J593" i="4" l="1"/>
  <c r="J591" i="4" s="1"/>
  <c r="F133" i="1" s="1"/>
  <c r="J133" i="1" s="1"/>
  <c r="J134" i="1" s="1"/>
  <c r="C29" i="7" l="1"/>
  <c r="J139" i="1"/>
  <c r="F30" i="7" l="1"/>
  <c r="F39" i="7" s="1"/>
  <c r="E30" i="7"/>
  <c r="D11" i="7"/>
  <c r="D29" i="7"/>
  <c r="D25" i="7"/>
  <c r="D21" i="7"/>
  <c r="D19" i="7"/>
  <c r="D15" i="7"/>
  <c r="D31" i="7"/>
  <c r="D27" i="7"/>
  <c r="D23" i="7"/>
  <c r="D17" i="7"/>
  <c r="D13" i="7"/>
  <c r="G30" i="7" l="1"/>
  <c r="G39" i="7" s="1"/>
  <c r="E39" i="7" l="1"/>
  <c r="E43" i="7"/>
  <c r="F43" i="7" l="1"/>
</calcChain>
</file>

<file path=xl/sharedStrings.xml><?xml version="1.0" encoding="utf-8"?>
<sst xmlns="http://schemas.openxmlformats.org/spreadsheetml/2006/main" count="3161" uniqueCount="810">
  <si>
    <t>FONTE</t>
  </si>
  <si>
    <t>SINAPI</t>
  </si>
  <si>
    <t>ITEM</t>
  </si>
  <si>
    <t>CÓDIGO</t>
  </si>
  <si>
    <t>DESCRIÇÃO</t>
  </si>
  <si>
    <t>UNID</t>
  </si>
  <si>
    <t>QUANTIDADE</t>
  </si>
  <si>
    <t>SERVIÇOS COMPLEMENTARES</t>
  </si>
  <si>
    <t>M2</t>
  </si>
  <si>
    <t>M</t>
  </si>
  <si>
    <t>73948/003</t>
  </si>
  <si>
    <t>LIMPEZA AZULEJO</t>
  </si>
  <si>
    <t>73948/011</t>
  </si>
  <si>
    <t>LIMPEZA PISO CERAMICO</t>
  </si>
  <si>
    <t>REVESTIMENTOS</t>
  </si>
  <si>
    <t>PINTURA</t>
  </si>
  <si>
    <t>73948/002</t>
  </si>
  <si>
    <t>LIMPEZA/PREPARO SUPERFICIE CONCRETO P/PINTURA</t>
  </si>
  <si>
    <t>ELETRICA</t>
  </si>
  <si>
    <t>UN</t>
  </si>
  <si>
    <t>HIDRAULICA</t>
  </si>
  <si>
    <r>
      <rPr>
        <b/>
        <sz val="10"/>
        <rFont val="Arial"/>
        <family val="2"/>
      </rPr>
      <t>PREÇO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UNITÁRIO R$</t>
    </r>
  </si>
  <si>
    <r>
      <rPr>
        <b/>
        <sz val="10"/>
        <rFont val="Arial"/>
        <family val="2"/>
      </rPr>
      <t>PREÇO</t>
    </r>
    <r>
      <rPr>
        <b/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TOTAL R$</t>
    </r>
  </si>
  <si>
    <r>
      <rPr>
        <sz val="10"/>
        <rFont val="Arial"/>
        <family val="2"/>
      </rPr>
      <t>DEMOLIÇÃO DE REVESTIMENTO CERÂMICO, DE FORMA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MANUAL, SEM REAPROVEITAMENTO. AF_12/2017</t>
    </r>
  </si>
  <si>
    <r>
      <rPr>
        <sz val="10"/>
        <rFont val="Arial"/>
        <family val="2"/>
      </rPr>
      <t>DEMOLIÇÃO DE ARGAMASSAS, DE FORMA MANUAL, SEM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REAPROVEITAMENTO. AF_12/2017</t>
    </r>
  </si>
  <si>
    <r>
      <rPr>
        <sz val="10"/>
        <rFont val="Arial"/>
        <family val="2"/>
      </rPr>
      <t>(COMPOSIÇÃO REPRESENTATIVA) DO SERVIÇO DE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CONTRAPISO EM ARGAMASSA TRAÇO 1:4 (CIM E AREIA), EM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BETONEIRA 400 L, ESPESSURA 4 CM ÁREAS SECAS E AREAS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MOLHADAS SOBRE LAJE E 3 CM ÁREAS MOLHADAS SOBRE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IMPERMEABILIZAÇÃO, PARA EDIFICAÇÃO HABITACIONAL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UNIFAMILIAR(CASA) E EDIFICAÇÃO PÚBLICA PADRÃO.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AF_11/2014</t>
    </r>
  </si>
  <si>
    <r>
      <rPr>
        <sz val="10"/>
        <rFont val="Arial"/>
        <family val="2"/>
      </rPr>
      <t>APLICAÇÃO MANUAL DE PINTURA COM TINTA LÁTEX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ACRÍLICA EM PAREDES, DUAS DEMÃOS. AF_06/2014</t>
    </r>
  </si>
  <si>
    <r>
      <rPr>
        <sz val="10"/>
        <rFont val="Arial"/>
        <family val="2"/>
      </rPr>
      <t>APLICAÇÃO MANUAL DE PINTURA COM TINTA LÁTEX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ACRÍLICA EM TETO, DUAS DEMÃOS. AF_06/2014</t>
    </r>
  </si>
  <si>
    <r>
      <rPr>
        <sz val="10"/>
        <rFont val="Arial"/>
        <family val="2"/>
      </rPr>
      <t>APLICAÇÃO E LIXAMENTO DE MASSA LÁTEX EM PAREDES,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DUAS DEMÃOS. AF_06/2014</t>
    </r>
  </si>
  <si>
    <r>
      <rPr>
        <sz val="10"/>
        <rFont val="Arial"/>
        <family val="2"/>
      </rPr>
      <t>APLICAÇÃO E LIXAMENTO DE MASSA LÁTEX EM TETO, DUAS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DEMÃOS. AF_06/2014</t>
    </r>
  </si>
  <si>
    <r>
      <rPr>
        <sz val="10"/>
        <rFont val="Arial"/>
        <family val="2"/>
      </rPr>
      <t>TORNEIRA CROMADA LONGA, DE PAREDE, 1/2" OU 3/4", PARA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PIA DE COZINHA, PADRÃO POPULAR - FORNECIMENTO E</t>
    </r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INSTALAÇÃO. AF_12/2013</t>
    </r>
  </si>
  <si>
    <t>REFEITÓRIO</t>
  </si>
  <si>
    <t>COPA</t>
  </si>
  <si>
    <t>TOTAL:</t>
  </si>
  <si>
    <t>1.1</t>
  </si>
  <si>
    <t>1.2</t>
  </si>
  <si>
    <t>1.3</t>
  </si>
  <si>
    <t>1.4</t>
  </si>
  <si>
    <t>1.5</t>
  </si>
  <si>
    <t>1.6</t>
  </si>
  <si>
    <t>2.2</t>
  </si>
  <si>
    <t>2.3</t>
  </si>
  <si>
    <t>2.5</t>
  </si>
  <si>
    <t>2.7</t>
  </si>
  <si>
    <t>3.1</t>
  </si>
  <si>
    <t>3.2</t>
  </si>
  <si>
    <t>3.3</t>
  </si>
  <si>
    <t>3.4</t>
  </si>
  <si>
    <t>3.5</t>
  </si>
  <si>
    <t>4.1</t>
  </si>
  <si>
    <t>4.2</t>
  </si>
  <si>
    <t>4.5</t>
  </si>
  <si>
    <t>5.1</t>
  </si>
  <si>
    <t xml:space="preserve">VALOR </t>
  </si>
  <si>
    <t>TETOS</t>
  </si>
  <si>
    <t>PAREDES</t>
  </si>
  <si>
    <t>VIGAS</t>
  </si>
  <si>
    <t>REMOÇÃO DE METAIS SANITÁRIOS, DE FORMA MANUAL, SEM REAPROVEITAMENTO. AF_12/2017</t>
  </si>
  <si>
    <t>REMOÇÃO DE INTERRUPTORES/TOMADAS ELÉTRICAS, DE FORMA MANUAL, SEM REAPROVEITAMENTO. AF_12/2017</t>
  </si>
  <si>
    <t>54 UN</t>
  </si>
  <si>
    <t>1.7</t>
  </si>
  <si>
    <t>3.6</t>
  </si>
  <si>
    <t>JANELAS</t>
  </si>
  <si>
    <t>1.8</t>
  </si>
  <si>
    <t>REMOÇÃO DE PORTAS, DE FORMA MANUAL, SEM REAPROVEITAMENTO. AF_12/2017</t>
  </si>
  <si>
    <t>7.1</t>
  </si>
  <si>
    <t>7.2</t>
  </si>
  <si>
    <t>SIFÃO DO TIPO FLEXÍVEL EM PVC 1 X 1.1/2 - FORNECIMENTO E INSTALAÇÃO. AF_12/2013</t>
  </si>
  <si>
    <t>ESQUADRIAS DE FERRO</t>
  </si>
  <si>
    <t>CARGA MANUAL DE ENTULHO EM CAMINHAO BASCULANTE 6 M3</t>
  </si>
  <si>
    <t>M3</t>
  </si>
  <si>
    <t>REMOÇÃO DE JANELAS, DE FORMA MANUAL, SEM REAPROVEITAMENTO. AF_12/2017</t>
  </si>
  <si>
    <t>REMOÇÃO DE LUMINÁRIAS, DE FORMA MANUAL, SEM REAPROVEITAMENTO. AF_12/2017</t>
  </si>
  <si>
    <t>ADM. LOCAL</t>
  </si>
  <si>
    <t>H</t>
  </si>
  <si>
    <t>8.1</t>
  </si>
  <si>
    <t>8.2</t>
  </si>
  <si>
    <t>8.3</t>
  </si>
  <si>
    <t>74209/001</t>
  </si>
  <si>
    <t>PLACA DE OBRA EM CHAPA DE ACO GALVANIZADO</t>
  </si>
  <si>
    <t xml:space="preserve"> M2</t>
  </si>
  <si>
    <t>2.1</t>
  </si>
  <si>
    <t>ADUELA / MARCO / BATENTE PARA PORTA DE 90X210CM, FIXAÇÃO COM ARGAMASSA, PADRÃO MÉDIO - FORNECIMENTO E INSTALAÇÃO. AF_08/2015_P</t>
  </si>
  <si>
    <t>1.9</t>
  </si>
  <si>
    <t>DIVISÓRIAS</t>
  </si>
  <si>
    <t>RETIRADA DE DIVISORIAS EM CHAPAS DE MADEIRA, COM MONTANTES METALICOS</t>
  </si>
  <si>
    <t>9.1</t>
  </si>
  <si>
    <t>9.2</t>
  </si>
  <si>
    <t>REMOCAO DE VIDRO COMUM</t>
  </si>
  <si>
    <t>LIMPEZA VIDRO COMUM</t>
  </si>
  <si>
    <t>73948/008</t>
  </si>
  <si>
    <t>20 UN</t>
  </si>
  <si>
    <t>REMOÇÃO DE PINTURA ACRILICA, EPOXI, BORRACHA CLORADA E SEMELHANTES.</t>
  </si>
  <si>
    <t>EMOP</t>
  </si>
  <si>
    <t>3.7</t>
  </si>
  <si>
    <t>COZINHA</t>
  </si>
  <si>
    <t>1.10</t>
  </si>
  <si>
    <t>1.11</t>
  </si>
  <si>
    <t>1.12</t>
  </si>
  <si>
    <t>1.13</t>
  </si>
  <si>
    <t>1.14</t>
  </si>
  <si>
    <t>UMA DEMAO ADICIONAL DE PINTURA DE ACABAMENTO NOS SERVICOS DOS ITENS 17.018.0110 OU 17.018.0115</t>
  </si>
  <si>
    <t>REFEITORIO</t>
  </si>
  <si>
    <t>DEPOSITO</t>
  </si>
  <si>
    <t>3 UN</t>
  </si>
  <si>
    <t>17 UN</t>
  </si>
  <si>
    <t>M³KM</t>
  </si>
  <si>
    <t>ASSENTAMENTO DE PISO VINILICO,EXCLUSIVE ESTE,COMPREENDENDOREGULARIZACAO COM ARGAMASSA DE CIMENTO E AREIA,NO TRACO 1:4,LIXAMENTO MECANICO COM ESMERIL E LIMPEZA COM JATO D'AGUA</t>
  </si>
  <si>
    <t>2.8</t>
  </si>
  <si>
    <t>%</t>
  </si>
  <si>
    <t>X</t>
  </si>
  <si>
    <t xml:space="preserve">OBRA: </t>
  </si>
  <si>
    <t>DATA BASE:</t>
  </si>
  <si>
    <t xml:space="preserve">MUNICIPIO: </t>
  </si>
  <si>
    <t xml:space="preserve">ENDEREÇO: </t>
  </si>
  <si>
    <t>BDI:</t>
  </si>
  <si>
    <t>TOTAL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</si>
  <si>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</si>
  <si>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</si>
  <si>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</si>
  <si>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</si>
  <si>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</si>
  <si>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</si>
  <si>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</si>
  <si>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</si>
  <si>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</si>
  <si>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</si>
  <si>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10.1</t>
  </si>
  <si>
    <t>ARRANCAMENTO DE GRADES,GRADIS,ALAMBRADOS,CERCAS E PORTOES</t>
  </si>
  <si>
    <t>2 MESES</t>
  </si>
  <si>
    <t>ESQUADRIAS DE MADEIRA</t>
  </si>
  <si>
    <t>DEMOL. AZUL.</t>
  </si>
  <si>
    <t>DEMOL. PISO</t>
  </si>
  <si>
    <t>PISO</t>
  </si>
  <si>
    <t>AZULEJO</t>
  </si>
  <si>
    <t>4.3</t>
  </si>
  <si>
    <t>4.4</t>
  </si>
  <si>
    <t>TOTAL GERAL</t>
  </si>
  <si>
    <t xml:space="preserve">PROJETOS EXECUTIVOS / MOBILIZAÇÃO </t>
  </si>
  <si>
    <t xml:space="preserve">EMOP </t>
  </si>
  <si>
    <t>05.001.0147-A</t>
  </si>
  <si>
    <t>13.330.0018-A</t>
  </si>
  <si>
    <t xml:space="preserve">17.035.0040-A
</t>
  </si>
  <si>
    <t xml:space="preserve">17.018.0116-A
</t>
  </si>
  <si>
    <t>PREFEITURA MUNICIPAL DE PETRÓPOLIS</t>
  </si>
  <si>
    <t>SECRETARIA DE OBRAS, HABITAÇÃO E REGULARIZAÇÃO FUNDIÁRIA DEPARTAMENTO DE OBRAS PÚBLICAS</t>
  </si>
  <si>
    <t>TOTAL DA CATEGORIA:</t>
  </si>
  <si>
    <t xml:space="preserve">           CRONOGRAMA FÍSICO-FINANCEIRO</t>
  </si>
  <si>
    <t>VALOR</t>
  </si>
  <si>
    <t>30 dias</t>
  </si>
  <si>
    <t>60 dias</t>
  </si>
  <si>
    <t>PREVISTO x REALIZADO</t>
  </si>
  <si>
    <t>MENSAL</t>
  </si>
  <si>
    <t>PREVISTO</t>
  </si>
  <si>
    <t>TOTAL PREVISTO</t>
  </si>
  <si>
    <t>REALIZADO</t>
  </si>
  <si>
    <t>TOTAL REALIZADO</t>
  </si>
  <si>
    <t>ACUMULADO</t>
  </si>
  <si>
    <t>PROJETOS EXECUTIVOS / MOBILIZAÇÃO</t>
  </si>
  <si>
    <t>QUANT.</t>
  </si>
  <si>
    <t>COMP.</t>
  </si>
  <si>
    <t>LARG.</t>
  </si>
  <si>
    <t>ALT.</t>
  </si>
  <si>
    <t>APLICAÇÃO MANUAL DE PINTURA COM TINTA LÁTEX ACRÍLICA EM TETO, DUAS DEMÃOS. AF_06/2014</t>
  </si>
  <si>
    <r>
      <rPr>
        <b/>
        <sz val="10"/>
        <rFont val="Calibri"/>
        <family val="2"/>
        <scheme val="minor"/>
      </rPr>
      <t>DEMOLIÇÃO DE REVESTIMENTO CERÂMICO, DE FORMA MANUAL, SEM REAPROVEITAMENTO. AF_12/2017</t>
    </r>
  </si>
  <si>
    <r>
      <rPr>
        <b/>
        <sz val="10"/>
        <rFont val="Calibri"/>
        <family val="2"/>
        <scheme val="minor"/>
      </rPr>
      <t>DEMOLIÇÃO DE ARGAMASSAS, DE FORMA MANUAL, SEM REAPROVEITAMENTO. AF_12/2017</t>
    </r>
  </si>
  <si>
    <r>
      <rPr>
        <b/>
        <sz val="10"/>
        <rFont val="Calibri"/>
        <family val="2"/>
        <scheme val="minor"/>
      </rPr>
      <t>TORNEIRA CROMADA LONGA, DE PAREDE, 1/2" OU 3/4", PARA PIA DE COZINHA, PADRÃO POPULAR - FORNECIMENTO E INSTALAÇÃO. AF_12/2013</t>
    </r>
  </si>
  <si>
    <r>
      <rPr>
        <b/>
        <sz val="10"/>
        <rFont val="Calibri"/>
        <family val="2"/>
        <scheme val="minor"/>
      </rPr>
      <t>APLICAÇÃO E LIXAMENTO DE MASSA LÁTEX EM TETO, DUAS DEMÃOS. AF_06/2014</t>
    </r>
  </si>
  <si>
    <r>
      <rPr>
        <b/>
        <sz val="10"/>
        <rFont val="Calibri"/>
        <family val="2"/>
        <scheme val="minor"/>
      </rPr>
      <t>APLICAÇÃO E LIXAMENTO DE MASSA LÁTEX EM PAREDES, DUAS DEMÃOS. AF_06/2014</t>
    </r>
  </si>
  <si>
    <r>
      <rPr>
        <b/>
        <sz val="10"/>
        <rFont val="Calibri"/>
        <family val="2"/>
        <scheme val="minor"/>
      </rPr>
      <t>APLICAÇÃO MANUAL DE PINTURA COM TINTA LÁTEX ACRÍLICA EM PAREDES, DUAS DEMÃOS. AF_06/2014</t>
    </r>
  </si>
  <si>
    <r>
      <rPr>
        <b/>
        <sz val="10"/>
        <rFont val="Calibri"/>
        <family val="2"/>
        <scheme val="minor"/>
      </rPr>
      <t>(COMPOSIÇÃO REPRESENTATIVA) DO SERVIÇO DE CONTRAPISO EM ARGAMASSA TRAÇO 1:4 (CIM E AREIA), EM BETONEIRA 400 L, ESPESSURA 4 CM ÁREAS SECAS E AREAS MOLHADAS SOBRE LAJE E 3 CM ÁREAS MOLHADAS SOBRE IMPERMEABILIZAÇÃO, PARA EDIFICAÇÃO HABITACIONAL UNIFAMILIAR(CASA) E EDIFICAÇÃO PÚBLICA PADRÃO. AF_11/2014</t>
    </r>
  </si>
  <si>
    <t>GRADES DAS JANELAS</t>
  </si>
  <si>
    <t>PAVIMENTO TÉRREO</t>
  </si>
  <si>
    <t>1º PAVIMENTO</t>
  </si>
  <si>
    <t>M²</t>
  </si>
  <si>
    <t>ESPESSURA</t>
  </si>
  <si>
    <t>M³</t>
  </si>
  <si>
    <t>KM</t>
  </si>
  <si>
    <t>DEPOSITO NUTRIÇÃO</t>
  </si>
  <si>
    <t>PILARES</t>
  </si>
  <si>
    <t>DEPÓSITO NUTRIÇÃO</t>
  </si>
  <si>
    <t>DESCONTOS</t>
  </si>
  <si>
    <t>REFEITÓRIO - PASSA PRATO</t>
  </si>
  <si>
    <t>BANCADA ALIMENTAÇÃO</t>
  </si>
  <si>
    <t>REFEITÓRIO - BANCADA ALIMENTAÇÃO</t>
  </si>
  <si>
    <t>REFEITÓRIO - BASCULANTE</t>
  </si>
  <si>
    <t>COZINHA - BANCADA ALIMENTAÇÃO</t>
  </si>
  <si>
    <t>COZINHA - PASSA PRATO</t>
  </si>
  <si>
    <t>COZINHA - BASCULANTES</t>
  </si>
  <si>
    <t>COZINHA - VÃO DE PORTA</t>
  </si>
  <si>
    <t>COPA - VÃO DE PORTA</t>
  </si>
  <si>
    <t>COPA - PASSA PRATO</t>
  </si>
  <si>
    <t>COPA - BASCULANTE</t>
  </si>
  <si>
    <t>Total:</t>
  </si>
  <si>
    <t>COPA - BANCADA</t>
  </si>
  <si>
    <t xml:space="preserve">COPA - ARMARIO </t>
  </si>
  <si>
    <t>COZINHA - BANCADA</t>
  </si>
  <si>
    <t>IDEM AO ITEM DE REVESTIMENTO CERÂMICO</t>
  </si>
  <si>
    <t>RECURSOS HUMANOS</t>
  </si>
  <si>
    <t>REVESTIMENTO DE PISO COM LADRILHO CERÂMICO, ANTIDERRAPANTE, 40 X 40CM, SUJEITO A TRÁFEGO INTENSO, RESISTÊNCIA A ABRASÃO P.E.I.-IV, ASSENTES EM SUPERFÍCIE COM NATA DE CIMENTO SOBRE ARGAMASSA DE CIMENTO, AREIA E SAIBRO, NO TRAÇO 1:3:3, REJUNTAMENTO COM CIMENTO BRANCO E CORANTE</t>
  </si>
  <si>
    <t>13.330.0075-A</t>
  </si>
  <si>
    <t>REVESTIMENTO CERÂMICO PARA PAREDES INTERNAS COM PLACAS TIPO ESMALTADA EXTRA DE DIMENSÕES 25X35 CM APLICADAS EM AMBIENTES DE ÁREA MENOR QUE 5M² A MEIA ALTURA DAS PAREDES. AF_06/2014</t>
  </si>
  <si>
    <t>BASCULANTES</t>
  </si>
  <si>
    <t>PORTA</t>
  </si>
  <si>
    <t>PASSA PRATO</t>
  </si>
  <si>
    <t>COPA - PORTAS</t>
  </si>
  <si>
    <t>COZINHA - BASCULATES</t>
  </si>
  <si>
    <t>DEPÓSITO NUTRIÇÃO - JANELAS</t>
  </si>
  <si>
    <t>DEPÓSITO NUTRIÇÃO - PORTA</t>
  </si>
  <si>
    <t>IDEM ITEM 88488 - PINTURA DE TETOS</t>
  </si>
  <si>
    <t>IDEM ITEM 88489 - PINTURA DE PAREDES</t>
  </si>
  <si>
    <t>PORTA DE MADEIRA PARA PINTURA, SEMI-OCA (LEVE OU MÉDIA), 90X210CM, ESPESSURA DE 3,5CM, INCLUSO DOBRADIÇAS - FORNECIMENTO E INSTALAÇÃO. AF_08/2015</t>
  </si>
  <si>
    <t>FECHADURA DE EMBUTIR COM CILINDRO, EXTERNA, COMPLETA, ACABAMENTO PADRÃO POPULAR, INCLUSO EXECUÇÃO DE FURO - FORNECIMENTO E INSTALAÇÃO. AF_08/2015</t>
  </si>
  <si>
    <t>ALIZAR / GUARNIÇÃO DE 5X1,5CM PARA PORTA DE 90X210CM FIXADO COM PREGOS, PADRÃO POPULAR - FORNECIMENTO E INSTALAÇÃO. AF_08/2015</t>
  </si>
  <si>
    <t>REVESTIMENTO EM LAMINADO MELAMINICO TEXTURIZADO, ESPESSURA 0,8 MM, FIXADO COM COLA</t>
  </si>
  <si>
    <t>LADOS</t>
  </si>
  <si>
    <t>ESQUADRIAS DE FERRO/ALUMÍNIO</t>
  </si>
  <si>
    <t>5.2</t>
  </si>
  <si>
    <t>JANELA DE ALUMÍNIO DE CORRER, 4 FOLHAS, FIXAÇÃO COM PARAFUSO SOBRE COMTRAMARCO (EXCLUSIVE CONTRAMARCO), COM VIDROS, PADRONIZADA. AF_07/2016</t>
  </si>
  <si>
    <t>5.3</t>
  </si>
  <si>
    <t>14.003.0076-A</t>
  </si>
  <si>
    <t>JANELA BASCULANTE DE ALUMÍNIO ANODIZADO AO NATURAL, COM 2 ORDENS SENDO A INFERIOR FIXA, EM PERFIS SÉRIE 28. FORNECIMENTO E COLOCAÇÃO</t>
  </si>
  <si>
    <t>5.4</t>
  </si>
  <si>
    <t>17.014.0015-A</t>
  </si>
  <si>
    <t>PINTURA ELETROSTÁTICA SOBRE ESQUADRIA DE ALUMÍNIO</t>
  </si>
  <si>
    <t>KG</t>
  </si>
  <si>
    <t>7.3</t>
  </si>
  <si>
    <t>PAREDE COM PLACAS DE GESSO ACARTONADO (DRYWALL), PARA USO INTERNO, COM DUAS FACES SIMPLES E ESTRUTURA METÁLICA COM GUIAS SIMPLES, SEM VÃOS. AF_06/2017_P</t>
  </si>
  <si>
    <t>PAREDE COM PLACAS DE GESSO ACARTONADO (DRYWALL), PARA USO INTERNO, COM DUAS FACES SIMPLES E ESTRUTURA METÁLICA COM GUIAS SIMPLES, COM VÃOS. AF_06/2017_P</t>
  </si>
  <si>
    <t>PORTA DE MADEIRA PARA PINTURA, SEMI-OCA (LEVE OU MÉDIA), 80X210CM, ESPESSURA DE 3,5CM, INCLUSO DOBRADIÇAS - FORNECIMENTO E INSTALAÇÃO. AF_08/2015</t>
  </si>
  <si>
    <t>NUCLE DE VIGILÂNCIA HOSPITALAR</t>
  </si>
  <si>
    <t>4.6</t>
  </si>
  <si>
    <t>4.7</t>
  </si>
  <si>
    <t>ADUELA / MARCO / BATENTE PARA PORTA DE 80X210CM, FIXAÇÃO COM ARGAMASSA, PADRÃO MÉDIO - FORNECIMENTO E INSTALAÇÃO. AF_08/2015_P</t>
  </si>
  <si>
    <t>ALIZAR / GUARNIÇÃO DE 5X1,5CM PARA PORTA DE 80X210CM FIXADO COM PREGOS, PADRÃO POPULAR - FORNECIMENTO E INSTALAÇÃO. AF_08/2015</t>
  </si>
  <si>
    <t>4.8</t>
  </si>
  <si>
    <t>PORTAS - 90 X 210CM</t>
  </si>
  <si>
    <t>PORTAS - 80 X 210CM</t>
  </si>
  <si>
    <t>4.9</t>
  </si>
  <si>
    <t>5.5</t>
  </si>
  <si>
    <t>PEITORIL EM MARMORE BRANCO, LARGURA DE 15CM, ASSENTADO COM ARGAMASSA TRACO 1:4 (CIMENTO E AREIA MEDIA), PREPARO MANUAL DA ARGAMASSA</t>
  </si>
  <si>
    <t>KG/M²</t>
  </si>
  <si>
    <t>(PESO/M² RETIRADO DA COMPOSIÇÃO DOS ITENS DE FORNECIMENTO DA ESQUADRIA)</t>
  </si>
  <si>
    <t>94573 - JANELA DE CORRER</t>
  </si>
  <si>
    <t>14.003.0076-A - BASCULANTE COM 2 ORDENS</t>
  </si>
  <si>
    <t>SINAPI  ABRIL/2018</t>
  </si>
  <si>
    <t>EMOP ABRIL/2018</t>
  </si>
  <si>
    <t>ENCARREGADO GERAL DE OBRAS COM ENCARGOS COMPLEMENTARES</t>
  </si>
  <si>
    <t>DEMOL. EMBOÇO</t>
  </si>
  <si>
    <t>DEMOLIÇÃO DE CONTRA-PISO</t>
  </si>
  <si>
    <t>REMOÇÃO DE PISO VINÍLICO</t>
  </si>
  <si>
    <t>05.001.0073-A</t>
  </si>
  <si>
    <t>REMOÇÃO DE PLACAS DE PISO VINÍLICO OU DE BORRACHA SINTÉTICA</t>
  </si>
  <si>
    <t>REMOÇÃO DE DIVISÓRIAS</t>
  </si>
  <si>
    <t>5.6</t>
  </si>
  <si>
    <t>73908/002</t>
  </si>
  <si>
    <t>CANTONEIRA DE ALUMINIO 1"X1, PARA PROTECAO DE QUINA DE PAREDE</t>
  </si>
  <si>
    <t>TORNEIRA CROMADA 1/2" OU 3/4" PARA TANQUE, PADRÃO MÉDIO - FORNECIMENTO E INSTALAÇÃO. AF_12/2013]</t>
  </si>
  <si>
    <t>COZINHA - PIA</t>
  </si>
  <si>
    <t>COZINHA - TANQUE DE PANELÕES</t>
  </si>
  <si>
    <t>05.001.0146-A</t>
  </si>
  <si>
    <t>Arrancamento de bancada de pia/lavatório ou banca seca de até 1,00m de altura e até 0,80m de largura</t>
  </si>
  <si>
    <t>18.016.0027-A</t>
  </si>
  <si>
    <t>Tanque industrial em aço inoxidável AISI 304, para lavagem de panelões, medindo 0,61 x 0,706 x 0,305m. FORNECIMENTO e COLOCAÇÃO</t>
  </si>
  <si>
    <t>18.016.0030-A</t>
  </si>
  <si>
    <t>Banca de aço inoxidável de 2,00 x 0,55m, em chapa 18.304, com uma cuba de 500 x 400 x 200mm em chapa 20.304, válvula de escoamento tipo americana 1623, sifão 1680 1.1/2” x 1.1/2”, sobre apoios de alvenaria de meia vez e verga de concreto, sem revestimento, exclusive torneira. FORNECIMENTO e COLOCAÇÃO</t>
  </si>
  <si>
    <t>18.016.0045-A</t>
  </si>
  <si>
    <t>Banca seca de aço inoxidável, com 0,55m de largura, até 3,00m de comprimento, em chapa 18.304, sobre apoios de alvenaria de meia vez e verga de concreto, sem revestimento.  FORNECIMENTO e COLOCAÇÃO</t>
  </si>
  <si>
    <t>5.7</t>
  </si>
  <si>
    <t>ALVENARIAS E DIVISÓRIAS</t>
  </si>
  <si>
    <t>7.4</t>
  </si>
  <si>
    <t>ALVENARIA DE VEDAÇÃO DE BLOCOS CERÂMICOS FURADOS NA VERTICAL DE 9X19X3 9CM (ESPESSURA 9CM) DE PAREDES COM ÁREA LÍQUIDA MENOR QUE 6M² SEM VÃOS E ARGAMASSA DE ASSENTAMENTO COM PREPARO EM BETONEIRA. AF_06/2014</t>
  </si>
  <si>
    <t>COZINHA - BANCADAS</t>
  </si>
  <si>
    <t>COZINHA - SOCO DAS BANCADAS</t>
  </si>
  <si>
    <t>COPA - SOCO DAS BANCADAS</t>
  </si>
  <si>
    <t>ALVENARIAS NOVAS</t>
  </si>
  <si>
    <t>ALT/LARG.</t>
  </si>
  <si>
    <t>Nº LADOS</t>
  </si>
  <si>
    <t>7.5</t>
  </si>
  <si>
    <t>18.070.0005-A</t>
  </si>
  <si>
    <t>Prateleira de mármore branco clássico, com 30cm de largura e 2cm de espessura, sobre consolo de ferro. FORNECIMENTO e COLOCAÇÃO</t>
  </si>
  <si>
    <t>PORTA DE ALUMÍNIO DE ABRIR COM LAMBRI, COM GUARNIÇÃO, FIXAÇÃO COM PARA FUSOS - FORNECIMENTO E INSTALAÇÃO. AF_08/2015</t>
  </si>
  <si>
    <t>PUXADOR CENTRAL PARA ESQUADRIA DE ALUMINIO</t>
  </si>
  <si>
    <t>COZINHA - ARMARIO DAS BANCADAS</t>
  </si>
  <si>
    <t>COPA - ARMARIO DAS BANCADAS</t>
  </si>
  <si>
    <t>REFEITÓRIO - LAVATÓRIO</t>
  </si>
  <si>
    <t>COPA - LAVATÓRIO</t>
  </si>
  <si>
    <t>LAVATÓRIO LOUÇA BRANCA SUSPENSO, 29,5 X 39CM OU EQUIVALENTE, PADRÃO POPULAR - FORNECIMENTO E INSTALAÇÃO. AF_12/2013</t>
  </si>
  <si>
    <t>TORNEIRA CROMADA DE MESA, 1/2" OU 3/4", PARA LAVATÓRIO, PADRÃO POPULAR - FORNECIMENTO E INSTALAÇÃO. AF_12/2013</t>
  </si>
  <si>
    <t>REGISTRO DE GAVETA BRUTO, LATÃO, ROSCÁVEL, 3/4", COM ACABAMENTO E CANOPLA CROMADOS. FORNECIDO E INSTALADO EM RAMAL DE ÁGUA. AF_12/2014</t>
  </si>
  <si>
    <t>15.005.0070-A</t>
  </si>
  <si>
    <t>Instalação e assentamento de tanque de serviço (exclusive o fornecimento do aparelho e isolamento), compreendendo:  6,00m de tubo de cobre de 22mm, soldas e conexões</t>
  </si>
  <si>
    <t>01.050.0063-A</t>
  </si>
  <si>
    <t>01.050.0054-A</t>
  </si>
  <si>
    <t>73775/001</t>
  </si>
  <si>
    <t>EXTINTOR INCENDIO TP PO QUIMICO 4KG FORNECIMENTO E COLOCACAO</t>
  </si>
  <si>
    <t>10.2</t>
  </si>
  <si>
    <t>11.1</t>
  </si>
  <si>
    <t>12.1</t>
  </si>
  <si>
    <t>GÁS</t>
  </si>
  <si>
    <t>15.003.0069-A</t>
  </si>
  <si>
    <t>Instalação e assentamento de fogão a gás liquefeito de petróleo (exclusive fornecimento do aparelho), compreendendo:  5,00m de tubo de ferro galvanizado de 1/2”, conexões, reguladores e demais peças necessárias</t>
  </si>
  <si>
    <t>TUBO EM COBRE RÍGIDO, DN 22 CLASSE E, SEM ISOLAMENTO, INSTALADO EM PRUMADA - FORNECIMENTO E INSTALAÇÃO. AF_12/2015</t>
  </si>
  <si>
    <t>ADMINISTRAÇÃO LOCAL DA OBRA</t>
  </si>
  <si>
    <t>REFORNA DA COZINHA DO HOSPITAL MUNICIPAL NELSON DE SÁ EARP</t>
  </si>
  <si>
    <t>PETRÓPOLIS</t>
  </si>
  <si>
    <t>RUA PAULINO AFONSO, 455, CENTRO - PETRÓPOLIS/RJ</t>
  </si>
  <si>
    <t>REPAROS ONDE NECESSÁRIO - INDICADO EM CORTE DEMOLIR/CONSTRUIR</t>
  </si>
  <si>
    <t>DEPÓSITO DE NUTRIÇÃO</t>
  </si>
  <si>
    <t>REFEITÓRIO - PEITORIL CERÂMICO</t>
  </si>
  <si>
    <t>COZINHA - PAREDE FUNDOS</t>
  </si>
  <si>
    <t>COZINHA - TETO</t>
  </si>
  <si>
    <t>2.4</t>
  </si>
  <si>
    <t>2.6</t>
  </si>
  <si>
    <t>Banca b</t>
  </si>
  <si>
    <t>Banca c</t>
  </si>
  <si>
    <t>Banca d</t>
  </si>
  <si>
    <t>Banca e</t>
  </si>
  <si>
    <t>Banca f</t>
  </si>
  <si>
    <t>Banca g</t>
  </si>
  <si>
    <t>COZINHA - Banca a</t>
  </si>
  <si>
    <t>DE ACORDO COM O MANUAL DE PLACAS</t>
  </si>
  <si>
    <t>COZINHA - h</t>
  </si>
  <si>
    <t>COPA - C1</t>
  </si>
  <si>
    <t>REFEITORIO - C1</t>
  </si>
  <si>
    <t>COZINHA - C1</t>
  </si>
  <si>
    <t>DEPOSITO NUTRIÇÃO - 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</si>
  <si>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</si>
  <si>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</si>
  <si>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</si>
  <si>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</si>
  <si>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</si>
  <si>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</si>
  <si>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</si>
  <si>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</si>
  <si>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</si>
  <si>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3.8</t>
  </si>
  <si>
    <t>3.9</t>
  </si>
  <si>
    <t>FUNDO ANTICORROSIVO A BASE DE OXIDO DE FERRO (ZARCAO), DUAS DEMAOS</t>
  </si>
  <si>
    <t>74064/001</t>
  </si>
  <si>
    <t>73924/002</t>
  </si>
  <si>
    <t>PINTURA ESMALTE ACETINADO, DUAS DEMAOS, SOBRE SUPERFICIE METALICA</t>
  </si>
  <si>
    <t>PREPARO DAS GRADES DE FERRO DAS JANELAS</t>
  </si>
  <si>
    <r>
      <t xml:space="preserve">BARRA REDONDA TRANSVERSAL - </t>
    </r>
    <r>
      <rPr>
        <sz val="10"/>
        <rFont val="Calibri"/>
        <family val="2"/>
      </rPr>
      <t>Ø</t>
    </r>
    <r>
      <rPr>
        <sz val="9.8000000000000007"/>
        <rFont val="Calibri"/>
        <family val="2"/>
      </rPr>
      <t>1/2"</t>
    </r>
  </si>
  <si>
    <t>LARGURA</t>
  </si>
  <si>
    <t>N° DE BARRAS</t>
  </si>
  <si>
    <t>QUANT. DE JANELAS</t>
  </si>
  <si>
    <t>BARRA LONGITUGINAL - CENTRAL PINTADA NAS 4 FACES DE 1"X0,05CM</t>
  </si>
  <si>
    <t>BARRA LONGITUGINAL - ENTORNO - PINTADA E 3 FACES DE 1"X0,05CM</t>
  </si>
  <si>
    <t>REFEITÓRIO - J2 (SOMENTE NAS J2 EXISTEM GRADES)</t>
  </si>
  <si>
    <t>BARRA TRANSVERSAL - ENTORNO - PINTADA E 3 FACES DE 1"X0,05CM</t>
  </si>
  <si>
    <t>DEPÓSITO NUTRIÇÃO - J4 (SOMENTE NA JANELA FRONTAL E NAS 3 DA LATERAL)</t>
  </si>
  <si>
    <t>GRADES CHUBADAS POR DENTRO DO CAIXONETE - DO MESMO TAMANHO DA ESQUADRIA</t>
  </si>
  <si>
    <t xml:space="preserve">GRADES CHUBADAS NA ALVERIA - 10CM MAIOR QUE A ESQUADRIA PARA CADA LADO </t>
  </si>
  <si>
    <t>COPA - J1 (1,70x1,40)</t>
  </si>
  <si>
    <t>COZINHA - J3 (1,35x0,90)</t>
  </si>
  <si>
    <t>PREÇO UNITÁRIO</t>
  </si>
  <si>
    <t xml:space="preserve">01-090-070-6 </t>
  </si>
  <si>
    <t>Administração Local da Obra</t>
  </si>
  <si>
    <t xml:space="preserve">Projeto executivo de instalação de incêndio para prédios hospitalares, apresentado em Autocad, inclusive as legalizações pertinentes </t>
  </si>
  <si>
    <t xml:space="preserve"> Projeto executivo de instalação de gás para prédios hospitalares até 4000m², apresentado em Autocad, inclusive as legalizações pertinentes m² 01.050.0064-0 - Idem item 01.050.0063, acima de 4000m²</t>
  </si>
  <si>
    <t>01.050.0128-A</t>
  </si>
  <si>
    <t>Projeto executivo de sistema de ar condicionado e exaustao m ecanica, inclusive projeto basico,em autocad,em predios com area de ate 500m2</t>
  </si>
  <si>
    <t>Escavação manual de vala com profundidade menor ou igual a 1,30 m.</t>
  </si>
  <si>
    <t>Reaterro de vala/cava compactada a maço, em camadas de 30cm de espessura máxima, com material de boa qualidade, exclusive este</t>
  </si>
  <si>
    <t>03.015.0010-A</t>
  </si>
  <si>
    <t>Reaterro de vala/cava com pó-de-pedra, inclusive fornecimento do material e compactação manual</t>
  </si>
  <si>
    <t>04.005.0121-A</t>
  </si>
  <si>
    <t>Transporte de carga de qualquer natureza, exclusive as despesas de carga e descarga, tanto de espera do caminhão como do servente ou equipamento auxiliar, à velocidade média de 40km/h, em caminhão basculante a óleo diesel, com capacidade útil de 8t</t>
  </si>
  <si>
    <t>Carga manual de entulho em caminhao basculante 6</t>
  </si>
  <si>
    <t>05.001.0018-A</t>
  </si>
  <si>
    <t>Demolicao manual de piso cimentado e da respectiva base de c oncreto,ou passeio de concreto,inclusive empilhamento latera l dentro do canteiro de servico</t>
  </si>
  <si>
    <t>Duto espiral flexivel singelo pead d=50mm(2") revestido com pvc com fio guia de aco galvanizado, lancado direto no solo, incl conexoes</t>
  </si>
  <si>
    <t>13.301.0505-A</t>
  </si>
  <si>
    <t>Recomposicao de passeio,devido a abertura de vala para assen tamento de tubulacao,inclusive remocao do material solto,concretagem ate 8cm de espessura, acabamento com 2cm de espessura  com argamassa de cimento e areia, no traco 1:4 e carga, transporte</t>
  </si>
  <si>
    <t>15.001.0026-A</t>
  </si>
  <si>
    <t>Caixa de alvenaria em tijolos macicos(7x10x20cm),em paredes de meia vez,com dimensoes de 0,40x0,40x0,40m,assentada com a rgamassa de cimento e areia,no traco 1:4,revestida intername nte com a mesma argamassa,com fundo de concreto e tampa de c oncreto</t>
  </si>
  <si>
    <t>Quadro de distribuicao de energia de embutir, em chapa metalica, para 50 disjuntores termomagneticos monopolares, com barramento trifasico e neutro, fornecimento e instalacao</t>
  </si>
  <si>
    <t>Disjuntor monopolar tipo din, corrente nominal de 10a - fornecimento e instalação. af_04/2016</t>
  </si>
  <si>
    <t>Disjuntor monopolar tipo din, corrente nominal de 16a - fornecimento e instalação. af_04/2016</t>
  </si>
  <si>
    <t>Disjuntor bipolar tipo din, corrente nominal de 10a - fornecimento e instalação. af_04/2016o</t>
  </si>
  <si>
    <t>Disjuntor bipolar tipo din, corrente nominal de 16a - fornecimento e instalação. af_04/2016</t>
  </si>
  <si>
    <t>Disjuntor bipolar tipo din, corrente nominal de 20a - fornecimento e instalação. af_04/2016</t>
  </si>
  <si>
    <t>Disjuntor bipolar tipo din, corrente nominal de 40a - fornecimento e instalação. af_04/2016</t>
  </si>
  <si>
    <t>Disjuntor tripolar tipo din, corrente nominal de 10a - fornecimento e instalação. af_04/2016</t>
  </si>
  <si>
    <t>15.007.0529-A</t>
  </si>
  <si>
    <t>Disjuntores/interruptores diferenciais(d.i),classe ac,4 polo s,instantaneo,corrente nominal(in)125ax415v,sensibilidade 30 ma/300ma.fornecimento e colocacao</t>
  </si>
  <si>
    <t>DISJUNTOR TERMOMAGNETICO TRIPOLAR 125A</t>
  </si>
  <si>
    <t>15.015.9000-A</t>
  </si>
  <si>
    <t>Instalação de ponto para rede de dados</t>
  </si>
  <si>
    <t>15.015.9001-A</t>
  </si>
  <si>
    <t>Instalação de ponto de antena para TV</t>
  </si>
  <si>
    <t>15.015.9002-A</t>
  </si>
  <si>
    <t>Instalacao de ponto de tomada,embutido na alvenaria,equivale nte a 2 varas de eletroduto de pvc flexivel de 1",18,00m de fio 2,5mm2,caixas,conexoes e tomada de embutir,2p+t,10a,padr ao brasileiro,com placa fosforescente,inclusive abertura e fechamento de rasgo em alvenaria</t>
  </si>
  <si>
    <t>15.015.9003-A</t>
  </si>
  <si>
    <t>Instalacao de um conjunto de 2 tomadas,embutido na alvenaria ,equivalente a 3 varas de eletroduto de pvc flexivel de 1",2 7,00m de fio 2,5mm2,caixas,conexoes e tomadas de embutir 2p+ t,20a,com placa fosforescente,inclusive abertura e fechament o de rasgo em alvenaria</t>
  </si>
  <si>
    <t>15.015.9004-A</t>
  </si>
  <si>
    <t>Instalacao de um conjunto de 3 tomadas,embutido na alvenaria ,equivalente a 4 varas de eletroduto de pvc rflexivel de 1",3 7,00m de fio 2,5mm2,caixas,conexoes e tomadas de embutir 2p+ t,10a,com placa fosforescente,inclusive abertura e fechament o de rasgo em alvenaria</t>
  </si>
  <si>
    <t>15.015.9005-A</t>
  </si>
  <si>
    <t>Instalacao de um conjunto de 3 tomadas,embutido na alvenaria ,equivalente a 4 varas de eletroduto de pvc flexivel de 1",3 7,00m de fio 2,5mm2,caixas,conexoes e tomadas de embutir 2p+ t,20a,com placa fosforescente,inclusive abertura e fechamento de rasgo em alvenaria</t>
  </si>
  <si>
    <t>15.015.9006-A</t>
  </si>
  <si>
    <t>Instalacao de ponto de luz,aparente,equivalente a 2 varas de eletroduto de pvc rigido de 1",12,00m de fio 2,5mm2,caixa s,conexoes,luvas,curva e interruptor de sobrepor</t>
  </si>
  <si>
    <t>15.015.9007-A</t>
  </si>
  <si>
    <t>Instalacao de um conjunto de 2 pontos de luz,aparente,equiva lente a 5 varas de eletroduto de pvc rigido de 1",33,00m d e fio 2,5mm2,caixas,conexoes,luvas,curva e interruptor de sobrepor</t>
  </si>
  <si>
    <t>15.015.9008-A</t>
  </si>
  <si>
    <t>Instalacao de um conjunto de 3 pontos de luz,aparente,equiva lente a 6 varas de eletroduto de pvc rigido de 1",50,00m d e fio 2,5mm2,caixas,conexoes,luvas,curva e interruptor de so brepor</t>
  </si>
  <si>
    <t>15.015.9009-A</t>
  </si>
  <si>
    <t>Instalacao de ponto de forca para até 2500W,equivalente a 2 varas de eletroduto de flexível de 1",20,00m de cabo 4mm2,caixa s e conexoes</t>
  </si>
  <si>
    <t>15.015.9010-A</t>
  </si>
  <si>
    <t>Instalacao de ponto de forca para acima de 2500W até 5400W,equivalente a 2 varas de eletroduto flexivel de 1",20,00m de cabo 6mm2,caixas e conexoes</t>
  </si>
  <si>
    <t>15.005.0203-A</t>
  </si>
  <si>
    <t>Instalacao e assentamento de ar condicionado tipo split de 1 8000 btu's,com 1 condensador e 2 evaporadores,(vide fornecim ento do aparelho na familia 18.030)inclusive acessorios de f ixacao,exclusive alimentacao eletrica e interligacao ao cond ensado</t>
  </si>
  <si>
    <t>15.005.0255-A</t>
  </si>
  <si>
    <t>Tubulação em cobre para interligação de Split System ao condensador/evaporador, inclusive isolamento térmico, alimentação elétrica, conexões e fixação, para aparelhos até 48000 BTU'S. FORNECIMENTO e INSTALAÇÃO</t>
  </si>
  <si>
    <t>18.030.0003-A</t>
  </si>
  <si>
    <t>Condicionador de ar tipo split 18000 btu's compreendendo 1 c ondensador e 1 evaporador(vide instalacao,assentamento e int erligacoes familia 15.005).fornecimento</t>
  </si>
  <si>
    <t>15.017.0155-A</t>
  </si>
  <si>
    <t>Terminal mecânico de pressão para ligação de um cabo a barramento, fabricado em bronze, com bitolas de 1,5 a 10mm². FORNECIMENTO e COLOCAÇÃO</t>
  </si>
  <si>
    <t>15.017.0160-A</t>
  </si>
  <si>
    <t>Terminal mecanico de pressao para ligacao de um cabo a barra mento,fabricado em bronze,com bitolas de 10 a 25mm2.fornecim ento e colocacao</t>
  </si>
  <si>
    <t>15.018.0260-A</t>
  </si>
  <si>
    <t>Caixa de passagem de sobrepor,em aco,com tampa parafusada,de 20x20cm.fornecimento e colocacao</t>
  </si>
  <si>
    <t>18.016.0010-A</t>
  </si>
  <si>
    <t>Coifa de aço inoxidável, de 1,20 x 0,60m, de chapa 18.304, inclusive 1,50m de duto com 310 x 120mm de seção, em chapa 22, 2 exaustores centrífugos tipo caramujo, em chapa de aço carbono 1020 com motor 1/3cv nas tensões 110/220V. FORNECIMENTO e COLOCAÇÃO</t>
  </si>
  <si>
    <t>18.016.0015-A</t>
  </si>
  <si>
    <t>Coifa de aco inoxidavel,de 2,10x1,20m,de chapa 18.304,inclus ive 3,00m de duto com 500x500mm de secao,em chapa 22,1 exaus tor centrifugo tipo caramujo,em chapa de aco carbono 1020 co m motor 3cv nas tensoes 110/220v.fornecimento e colocacao</t>
  </si>
  <si>
    <t>18.030.9011-A</t>
  </si>
  <si>
    <t>Luminaria  LED Slim, 2x9W de sobrepor, 6500K, Bivolt</t>
  </si>
  <si>
    <t>18.030.9012-A</t>
  </si>
  <si>
    <t>Luminaria  LED Slim, 2x18W de sobrepor, 6500K, Bivolt</t>
  </si>
  <si>
    <t>18.034.0090-A</t>
  </si>
  <si>
    <t>Exaustor centrífugo de simples aspiração, rotor “Sirocco” de 7000m³/h, 1,0cv/VI pólos/3F/220V/60Hz, pressão estática de 20mmCA, com diâmetro de 50cm. FORNECIMENTO e COLOCAÇÃO</t>
  </si>
  <si>
    <t>SUBTOTAL</t>
  </si>
  <si>
    <t>TXKM</t>
  </si>
  <si>
    <t>SINAPI  MARÇO /2019</t>
  </si>
  <si>
    <t>EMOP MARÇO/20019</t>
  </si>
  <si>
    <t>TRANSPORTE COM CAMINHÃO BASCULANTE DE 6 M3, EM VIA URBANA PAVIMENTADA DMT ACIMA DE 30 KM (UNIDADE: M3XKM). AF_01/2018</t>
  </si>
  <si>
    <t>PISO VINÍLICO SEMI-FLEXÍVEL EM PLACAS, PADRÃO LISO, ESPESSURA 3,2 MM,FIXADO COM COLA. AF_06/2018</t>
  </si>
  <si>
    <t>SOLEIRA EM MÁRMORE, LARGURA 15 CM, ESPESSURA 2,0 CM. AF_06/2018</t>
  </si>
  <si>
    <t>03.013.0001-B</t>
  </si>
  <si>
    <t xml:space="preserve"> 73798/001</t>
  </si>
  <si>
    <t xml:space="preserve"> 74131/008</t>
  </si>
  <si>
    <t>13.390.0055-A</t>
  </si>
  <si>
    <t>Rodapé de PVC tipo plano ou curvo, com 7,5cm de altura, para pisos vinílicos. FORNECIMENTO e COLOCAÇÃO</t>
  </si>
  <si>
    <t>SINAPI  mMARÇOL/2019</t>
  </si>
  <si>
    <t>EMOP MARÇO/2019</t>
  </si>
  <si>
    <t>unid</t>
  </si>
  <si>
    <t>unid.</t>
  </si>
  <si>
    <t>Coifa - Cozinha</t>
  </si>
  <si>
    <t>UNID.</t>
  </si>
  <si>
    <t>eletrorastro</t>
  </si>
  <si>
    <t xml:space="preserve">valor Unitario </t>
  </si>
  <si>
    <t xml:space="preserve">COTAÇÃO </t>
  </si>
  <si>
    <t>Mao-de-obra de servente da construcao civil, inclusive encargos sociais desonerados</t>
  </si>
  <si>
    <t>Mao-de-obra de eletricista da construcaocivil, inclusive encargos sociais desonerados</t>
  </si>
  <si>
    <t>COTAÇÃO</t>
  </si>
  <si>
    <t>Luminaria fluoresc.tubular embutir c/visor  transl.p/lamp.2x32w c/lamp.apar.corpo chapa aco trat.pint.eletr.branca, refl</t>
  </si>
  <si>
    <t>Reator eletronico de alto fator de potencia (aft&gt;0,92), para lampadas fluorescentes - 32w - duplo</t>
  </si>
  <si>
    <t>Lampada fluorescente, tubular, de 32w</t>
  </si>
  <si>
    <t>preço Final</t>
  </si>
  <si>
    <t>% agregado</t>
  </si>
  <si>
    <t>Quantidade</t>
  </si>
  <si>
    <t>preço unitário</t>
  </si>
  <si>
    <t>Unidade</t>
  </si>
  <si>
    <t>Descrição</t>
  </si>
  <si>
    <t>Insumo</t>
  </si>
  <si>
    <t>composição do ítem criado PMP 15.015.9011-A</t>
  </si>
  <si>
    <t>Luminaria fluorescente tubular de embutir,2x32w,com visor ac rilico translucido,corpo em chapa de aco tratada e pintura e letrostatica branca,refletor em aluminio de alto brilho,com reator de alto fator de potencia(afp&gt;=0,92)e alta performanc e(thd&lt;3</t>
  </si>
  <si>
    <t>item EMOP18.027.0426-A</t>
  </si>
  <si>
    <t>Cozinha</t>
  </si>
  <si>
    <t>Copa</t>
  </si>
  <si>
    <t>Refeitório</t>
  </si>
  <si>
    <t>jacotei</t>
  </si>
  <si>
    <t>madeiramadeira</t>
  </si>
  <si>
    <t>Luminaria fluoresc.tubular embutir c/visor acril.transl.p/lamp.2x16w c/lamp.aparente corpo chapa aco trat.pint.eletr.bra</t>
  </si>
  <si>
    <t>Reator eletronico de alto fator de potencia (aft&gt;0,92), para lampada fluorescentes - 16w - duplo</t>
  </si>
  <si>
    <t>Lampada fluorescente tubular, de 16w</t>
  </si>
  <si>
    <t>composição do ítem criado PMP 15.015.9010-A</t>
  </si>
  <si>
    <t>Luminaria fluorescente tubular de embutir,2x16w,com visor ac rilico translucido,corpo em chapa de aco tratada e pintura e letrostatica branca,refletor em aluminio de alto brilho,com reator de alto fator de potencia(afp&gt;=0,92)e alta performanc e(thd&lt;3</t>
  </si>
  <si>
    <t>item EMOP 18.027.0422-A</t>
  </si>
  <si>
    <t>Depósito de Nutrição</t>
  </si>
  <si>
    <t>Caixa de passagem - telemática</t>
  </si>
  <si>
    <t>Caixa de passagem - elétrica</t>
  </si>
  <si>
    <t xml:space="preserve">QDLF </t>
  </si>
  <si>
    <t>TERRA</t>
  </si>
  <si>
    <t>NEUTRO</t>
  </si>
  <si>
    <t>QUADRO</t>
  </si>
  <si>
    <t>circuito 23</t>
  </si>
  <si>
    <t>circuito 22</t>
  </si>
  <si>
    <t>circuito 21</t>
  </si>
  <si>
    <t>circuito 20</t>
  </si>
  <si>
    <t>circuito 19</t>
  </si>
  <si>
    <t>circuito 18</t>
  </si>
  <si>
    <t>circuito 17</t>
  </si>
  <si>
    <t>circuito 16</t>
  </si>
  <si>
    <t>circuito 15</t>
  </si>
  <si>
    <t>circuito 14</t>
  </si>
  <si>
    <t>circuito 13</t>
  </si>
  <si>
    <t>circuito 12</t>
  </si>
  <si>
    <t>circuito 11</t>
  </si>
  <si>
    <t>circuito 10</t>
  </si>
  <si>
    <t>circuito 09</t>
  </si>
  <si>
    <t>circuito 08</t>
  </si>
  <si>
    <t>circuito 07</t>
  </si>
  <si>
    <t>circuito 06</t>
  </si>
  <si>
    <t>circuito 05</t>
  </si>
  <si>
    <t>circuito 04</t>
  </si>
  <si>
    <t>circuito 03</t>
  </si>
  <si>
    <t>circuito 02</t>
  </si>
  <si>
    <t>circuito 01</t>
  </si>
  <si>
    <t xml:space="preserve">Total </t>
  </si>
  <si>
    <t>m</t>
  </si>
  <si>
    <t>RefeItório</t>
  </si>
  <si>
    <t>LOCAL</t>
  </si>
  <si>
    <t>Refeotório</t>
  </si>
  <si>
    <t>Caixa de luz de pvc, de 4"x4"</t>
  </si>
  <si>
    <t>05751</t>
  </si>
  <si>
    <t>Bucha e arruela de aluminio para eletroduto, de 1"</t>
  </si>
  <si>
    <t>04267</t>
  </si>
  <si>
    <t>Luva de pvc rigido rosqueavel, para eletroduto, de 1"</t>
  </si>
  <si>
    <t>02644</t>
  </si>
  <si>
    <t xml:space="preserve">UN        </t>
  </si>
  <si>
    <t xml:space="preserve">ELETRODUTO FLEXIVEL CORRUGADO, EM PVC ANTICHAMA, NA COR AMARELA (NORMA NB-3/NBR-5410/89),  DE=25MM                                                                                </t>
  </si>
  <si>
    <t>INSUMO EMOP 07424</t>
  </si>
  <si>
    <t>Eletroduto de pvc preto, rigido rosqueavel, com rosca em ambas extremidades, embarras de 3 metros, de 1"</t>
  </si>
  <si>
    <t>02343</t>
  </si>
  <si>
    <t xml:space="preserve">M         </t>
  </si>
  <si>
    <t>CABO COM ISOLAMENTO TERMOPLASTICO, DE 0750V, DE 006MM2</t>
  </si>
  <si>
    <t>INSUMO EMOP 05709</t>
  </si>
  <si>
    <t>Fio c/isolamento termoplastico antichamade 750v, de 06,0mm2</t>
  </si>
  <si>
    <t>00283</t>
  </si>
  <si>
    <t xml:space="preserve">composição do ítem criado </t>
  </si>
  <si>
    <t>un</t>
  </si>
  <si>
    <t>Instalacao de ponto de forca para 10cv,equivalente a 2 varas de eletroduto de pvc rigido de 1",20,00m de fio 6mm2,caixas e conexoes</t>
  </si>
  <si>
    <t>item EMOP 15.015.0177-A</t>
  </si>
  <si>
    <t xml:space="preserve">Exaustor </t>
  </si>
  <si>
    <t>Fritadeira Elétrica</t>
  </si>
  <si>
    <t>Forno Industrial</t>
  </si>
  <si>
    <t>15.015.9011-A</t>
  </si>
  <si>
    <t>Caixa de luz de pvc, de 4"x2"</t>
  </si>
  <si>
    <t>05750</t>
  </si>
  <si>
    <t>Luva de pvc rigido rosqueavel, para eletroduto, de 3/4"</t>
  </si>
  <si>
    <t>02643</t>
  </si>
  <si>
    <t>Eletroduto de pvc preto, rigido rosqueavel, com rosca em ambas extremidades, embarras de 3 metros, de 3/4"</t>
  </si>
  <si>
    <t>02341</t>
  </si>
  <si>
    <t>CABO COM ISOLAMENTO TERMOPLASTICO, DE 0750V, DE 004MM2</t>
  </si>
  <si>
    <t>INSUMO EMOP 05708</t>
  </si>
  <si>
    <t>Fio c/isolamento termoplastico antichamade 750v, de 04,0mm2</t>
  </si>
  <si>
    <t>00284</t>
  </si>
  <si>
    <t>Bucha e arruela de aluminio para eletroduto, de 3/4"</t>
  </si>
  <si>
    <t>00115</t>
  </si>
  <si>
    <t>composição do ítem criado</t>
  </si>
  <si>
    <t>Instalacao de ponto de forca ate 4cv,equivalente a 2 varas d e eletroduto de pvc rigido de 3/4",20,00m de fio 4mm2,caixas e conexoes</t>
  </si>
  <si>
    <t>item EMOP 15.015.0173-A</t>
  </si>
  <si>
    <t>Split 18.000 BTU</t>
  </si>
  <si>
    <t>Copa- Camara Fria</t>
  </si>
  <si>
    <t>Refeitório- Balcão Térmico Frio</t>
  </si>
  <si>
    <t>Refeitório- Balcão Térmico Quente</t>
  </si>
  <si>
    <t>Descarcador de batata</t>
  </si>
  <si>
    <t>Cozinha- Balcão Térmico Quente</t>
  </si>
  <si>
    <t xml:space="preserve">H         </t>
  </si>
  <si>
    <t xml:space="preserve">MAO-DE-OBRA DE SERVENTE DA CONSTRUCAO CIVIL, INCLUSIVE ENCARGOS SOCIAIS DESONERADOS                                                                   </t>
  </si>
  <si>
    <t xml:space="preserve">MAO-DE-OBRA DE ELETRICISTA DA CONSTRUCAO CIVIL, INCLUSIVE ENCARGOS SOCIAIS DESONERADOS                                                                </t>
  </si>
  <si>
    <t>Bucha de nylon, tipo s-05</t>
  </si>
  <si>
    <t>INSUMO EMOP 05880</t>
  </si>
  <si>
    <t>Parafuso ferro, rosca soberba, cabeca chata, de (3,5x25)mm</t>
  </si>
  <si>
    <t>INSUMO EMOP 05905</t>
  </si>
  <si>
    <t xml:space="preserve">INTERRUPTOR DE SOBREPOR SIMPLES, DE 10A-250V                                                                                                          </t>
  </si>
  <si>
    <t>05914</t>
  </si>
  <si>
    <t>CAIXA DE SOBREPOR, TIPO CONDULETE, EM PVC, PARA 5 OU 6 ENTRADAS, COM DIAMETRO DE1"</t>
  </si>
  <si>
    <t>INSUMO EMOP 14272</t>
  </si>
  <si>
    <t xml:space="preserve">CAIXA DE LUZ DE PVC, DE 4"x4"                                                                                                                         </t>
  </si>
  <si>
    <t xml:space="preserve">CAIXA DE LUZ DE PVC, DE 4"x2"                                                                                                                         </t>
  </si>
  <si>
    <t>ABRACADEIRA TIPO COPO, DE 1"</t>
  </si>
  <si>
    <t>INSUMO EMOP 05270</t>
  </si>
  <si>
    <t xml:space="preserve">ABRACADEIRA TIPO COPO, DE 3/4"                                                                                                                        </t>
  </si>
  <si>
    <t>05269</t>
  </si>
  <si>
    <t>CURVA 90º DE PVC RIGIDO, ROSQUEAVEL PARA ELETRODUTO, DE 1"</t>
  </si>
  <si>
    <t>INSUMO EMOP 02962</t>
  </si>
  <si>
    <t xml:space="preserve">CURVA 90º DE PVC RIGIDO, ROSQUEAVEL, PARA ELETRODUTO, DE 3/4"                                                                                         </t>
  </si>
  <si>
    <t>02961</t>
  </si>
  <si>
    <t xml:space="preserve">LUVA DE PVC RIGIDO ROSQUEAVEL, PARA ELETRODUTO, DE 1"                                                                                        </t>
  </si>
  <si>
    <t>INSUMO EMOP 02644</t>
  </si>
  <si>
    <t xml:space="preserve">LUVA DE PVC RIGIDO ROSQUEAVEL, PARA ELETRODUTO, DE 3/4"                                                                                               </t>
  </si>
  <si>
    <t xml:space="preserve">ELETRODUTO DE PVC PRETO,RIGIDO ROSQUEAVEL,COM ROSCA EM AMBAS EXTREMIDADES,EM BARRAS DE 3 METROS,DE 1"                                                                                        </t>
  </si>
  <si>
    <t>INSUMO EMOP 02343</t>
  </si>
  <si>
    <t xml:space="preserve">ELETRODUTO DE PVC PRETO, RIGIDO ROSQUEAVEL, COM ROSCA EM AMBAS EXTREMIDADES, EMBARRAS DE 3 METROS, DE 3/4"                                            </t>
  </si>
  <si>
    <t xml:space="preserve">CABO COM ISOLAMENTO TERMOPLASTICO, DE 0750V, DE 2,5 MM2 </t>
  </si>
  <si>
    <t>INSUMO EMOP 05707</t>
  </si>
  <si>
    <t xml:space="preserve">FIO C/ISOLAMENTO TERMOPLASTICO ANTICHAMA DE 750V, DE 02,5MM2                                                                                          </t>
  </si>
  <si>
    <t>00285</t>
  </si>
  <si>
    <t>BUCHA E ARRUELA DE ALUMINIO PARA ELETRODUTO, DE 1"</t>
  </si>
  <si>
    <t>INSUMO EMOP 04267</t>
  </si>
  <si>
    <t xml:space="preserve">BUCHA E ARRUELA DE ALUMINIO PARA ELETRODUTO, DE 3/4"                                                                                                  </t>
  </si>
  <si>
    <t>UM</t>
  </si>
  <si>
    <t>Abracadeira tipo copo, de 3/4"</t>
  </si>
  <si>
    <t>Instalacao de um conjunto de 3 pontos de luz,aparente,equiva lente a 6 varas de eletroduto de pvc rigido de 3/4",50,00m d e fio 2,5mm2,caixas,conexoes,luvas,curva e interruptor de so brepor</t>
  </si>
  <si>
    <t>item EMOP 15.015.0051-A</t>
  </si>
  <si>
    <t>Instalacao de um conjunto de 2 pontos de luz,aparente,equiva lente a 5 varas de eletroduto de pvc rigido de 3/4",33,00m d e fio 2,5mm2,caixas,conexoes,luvas,curva e interruptor de so brepor</t>
  </si>
  <si>
    <t/>
  </si>
  <si>
    <t>item EMOP 15.015.0036-A</t>
  </si>
  <si>
    <t>Deposito de nutrição</t>
  </si>
  <si>
    <t>composição do ítem criado PMP</t>
  </si>
  <si>
    <t>Instalacao de ponto de luz,aparente,equivalente a 2 varas de eletroduto de pvc rigido de 3/4",12,00m de fio 2,5mm2,caixa s,conexoes,luvas,curva e interruptor de sobrepor</t>
  </si>
  <si>
    <t>item EMOP 15.015.0021-A</t>
  </si>
  <si>
    <t>Argamassa cim.,saibro traco 1:8,preparomecanico</t>
  </si>
  <si>
    <t>030179</t>
  </si>
  <si>
    <t>020132</t>
  </si>
  <si>
    <t>Mao-de-obra de pedreiro, inclusive encargos sociais desonerados</t>
  </si>
  <si>
    <t>020115</t>
  </si>
  <si>
    <t>020060</t>
  </si>
  <si>
    <t>Tomada eletrica 2p+t, 20a/250v, padrao brasileiro, de embutir, com placa 4"x2"</t>
  </si>
  <si>
    <t>04343</t>
  </si>
  <si>
    <t>Curva 90º de pvc rigido, rosqueavel, para eletroduto, de 3/4"</t>
  </si>
  <si>
    <t>CABO COM ISOLAMENTO TERMOPLASTICO, DE 0750V, DE 2,5 MM2</t>
  </si>
  <si>
    <t>Fio c/isolamento termoplastico antichamade 750v, de 02,5mm2</t>
  </si>
  <si>
    <t>Instalacao de um conjunto de 3 tomadas,embutido na alvenaria ,equivalente a 4 varas de eletroduto de pvc rigido de 3/4",3 7,00m de fio 2,5mm2,caixas,conexoes e tomadas de embutir 2p+ t,20a,com placa fosforescente,inclusive abertura e fechament o de r</t>
  </si>
  <si>
    <t>item EMOP 15.015.0295-A</t>
  </si>
  <si>
    <t>Instalacao de um conjunto de 3 tomadas,embutido na alvenaria ,equivalente a 4 varas de eletroduto de pvc flexivel de 1",3 7,00m de fio 2,5mm2,caixas,conexoes e tomadas de embutir 2p+ t,20a,com placa fosforescente,inclusive abertura e fechament o de rasgo em alvenaria</t>
  </si>
  <si>
    <t>Tomada eletrica 2p+t, 10a/250v, padrao brasileiro, de embutir, com placa 4"x2"</t>
  </si>
  <si>
    <t>02370</t>
  </si>
  <si>
    <t>Instalacao de um conjunto de 3 tomadas,embutido na alvenaria ,equivalente a 4 varas de eletroduto de pvc rigido de 3/4",3 7,00m de fio 2,5mm2,caixas,conexoes e tomadas de embutir 2p+ t,10a,com placa fosforescente,inclusive abertura e fechament o de r</t>
  </si>
  <si>
    <t>item EMOP 15.015.0290-A</t>
  </si>
  <si>
    <t>Instalacao de um conjunto de 2 tomadas,embutido na alvenaria ,equivalente a 3 varas de eletroduto de pvc rigido de 3/4",2 7,00m de fio 2,5mm2,caixas,conexoes e tomadas de embutir 2p+ t,20a,com placa fosforescente,inclusive abertura e fechament o de r</t>
  </si>
  <si>
    <t>item EMOP 15.015.0275-A</t>
  </si>
  <si>
    <t>Depósito Nutrição</t>
  </si>
  <si>
    <t>Instalacao de ponto de tomada,embutido na alvenaria,equivale nte a 2 varas de eletroduto de pvc rigido de 3/4",18,00m de fio 2,5mm2,caixas,conexoes e tomada de embutir,2p+t,10a,padr ao brasileiro,com placa fosforescente,inclusive abertura e fechamento de rasgo em alvenaria</t>
  </si>
  <si>
    <t>item EMOP 15.015.0250-A</t>
  </si>
  <si>
    <t>VALOR MÉDIO VERIFICADO</t>
  </si>
  <si>
    <t>BEBCOM</t>
  </si>
  <si>
    <t>CEC</t>
  </si>
  <si>
    <t>ELETRORASTRO</t>
  </si>
  <si>
    <t>COTAÇÃO MÓDULO TV</t>
  </si>
  <si>
    <t>ELETROMAC</t>
  </si>
  <si>
    <t>LOJA ELÉTRICA</t>
  </si>
  <si>
    <t xml:space="preserve">COTAÇÃO TAMPA </t>
  </si>
  <si>
    <t>Modulos Antena Tv Coaxial 75 Ohms</t>
  </si>
  <si>
    <t>TAMPA PARA CAIXA 4"X2", COM 1 SAÍDA PARA TV, BRANCO</t>
  </si>
  <si>
    <t>CABO COAXIAL RG-06, PARA INSTALACAO DE CFTV</t>
  </si>
  <si>
    <t>INSUMO EMOP  11921</t>
  </si>
  <si>
    <t>INSUMO EMOP  05750</t>
  </si>
  <si>
    <t xml:space="preserve">CAIXA DE LUZ DE PVC, DE 3"x3"                                                                                                                         </t>
  </si>
  <si>
    <t xml:space="preserve">KG        </t>
  </si>
  <si>
    <t xml:space="preserve">ARAME GALVANIZADO Nº 16                                                                                                                               </t>
  </si>
  <si>
    <t>Instalacao de ponto para antena de tv ou sistema de cftv,com preendendo:5 varas de eletroduto de 3/4",conexoes e caixas</t>
  </si>
  <si>
    <t>item EMOP 15.015.0204-A</t>
  </si>
  <si>
    <t>ponto</t>
  </si>
  <si>
    <t>Quantidade de UTP reserva técnica</t>
  </si>
  <si>
    <t>Reserva técnica</t>
  </si>
  <si>
    <t xml:space="preserve">Media por ponto </t>
  </si>
  <si>
    <t>pontos</t>
  </si>
  <si>
    <t>Quantidade de pontos</t>
  </si>
  <si>
    <t>Quantidade  média de cabo coaxial previsto (vida projeto)</t>
  </si>
  <si>
    <t>015.015.9001-A</t>
  </si>
  <si>
    <t>VIEWTECH</t>
  </si>
  <si>
    <t>CASA E CONSTRUÇÃO</t>
  </si>
  <si>
    <t>COTAÇÃO MÓDULO</t>
  </si>
  <si>
    <t>COPAFER</t>
  </si>
  <si>
    <t xml:space="preserve">CIRILO CABOS </t>
  </si>
  <si>
    <t>valor Unitario (R$ / M)</t>
  </si>
  <si>
    <t>valor Unitario</t>
  </si>
  <si>
    <t>COTAÇÃO CABOS</t>
  </si>
  <si>
    <t>TOMADA RJ45 CAT5e, FEMEA</t>
  </si>
  <si>
    <t xml:space="preserve"> PLACA PARA PISO 4"X2" 2 RJ45 </t>
  </si>
  <si>
    <t>cotação</t>
  </si>
  <si>
    <t>CABO DE PAR TRANÇADO, NÃO BLINDADO (UTP), 24AWG X 4 PARES QUE DEVERÁ POSSUIR AS SEGUINTES CARACTERÍSTICAS: DEVERÁ ATENDER AS DEMAIS ESPECIFICAÇÕES CONTIDAS NA NORMA ANSI/EIA/TIA-568B.2, DRAFT 10 DA PN - 3727 DA TIA (CATEGORIA 5E)</t>
  </si>
  <si>
    <t>INSUMO 05750</t>
  </si>
  <si>
    <t>Composicão do ítem criado</t>
  </si>
  <si>
    <t>Instalação de conjunto de telefone e lógica, compreendendo: 6 varas de eletroduto de 3/4", conexões e caixas</t>
  </si>
  <si>
    <t>item EMOP 15.015.0199-A</t>
  </si>
  <si>
    <t>Quantidade  média de UTP previsto (vida projeto)</t>
  </si>
  <si>
    <t>1,00</t>
  </si>
  <si>
    <t>125A</t>
  </si>
  <si>
    <t>SINAPI 00002391</t>
  </si>
  <si>
    <t>10A</t>
  </si>
  <si>
    <t>SINAPI 93667</t>
  </si>
  <si>
    <t>Total</t>
  </si>
  <si>
    <t>40A</t>
  </si>
  <si>
    <t>SINAPI 93665</t>
  </si>
  <si>
    <t>20A</t>
  </si>
  <si>
    <t>SINAPI 93662</t>
  </si>
  <si>
    <t>16A</t>
  </si>
  <si>
    <t>SINAPI 93661</t>
  </si>
  <si>
    <t>SINAPI 93660</t>
  </si>
  <si>
    <t>SINAPI 93654</t>
  </si>
  <si>
    <t>SINAPI 93653</t>
  </si>
  <si>
    <t>PAVIMENTO TÉRREO (REFEITÓRIO)</t>
  </si>
  <si>
    <t xml:space="preserve"> SINAPI- 74131/8</t>
  </si>
  <si>
    <t>2,00</t>
  </si>
  <si>
    <t>elétrica - caixa de passagem de cabos</t>
  </si>
  <si>
    <t xml:space="preserve">Caixa de alvenaria em tijolos macicos(7x10x20cm),em paredes de meia vez,com dimensoes de 0,40x0,40x0,40m,assentada com a rgamassa de cimento e areia,no traco 1:4,revestida intername nte com a mesma argamassa,com fundo de concreto e tampa de c oncreto
</t>
  </si>
  <si>
    <t>=</t>
  </si>
  <si>
    <t>total</t>
  </si>
  <si>
    <t>x</t>
  </si>
  <si>
    <t xml:space="preserve">duto de  2" para instalações eletrica </t>
  </si>
  <si>
    <t>Area de recomposição - caixas (Area 1 - area 2)</t>
  </si>
  <si>
    <t>0,60</t>
  </si>
  <si>
    <t>Caixa de passagem (Area 2)</t>
  </si>
  <si>
    <t>0,90</t>
  </si>
  <si>
    <t>Demolição (Area 1)</t>
  </si>
  <si>
    <t>m²</t>
  </si>
  <si>
    <t>quantidade reserva técnica</t>
  </si>
  <si>
    <t>reserva técnica</t>
  </si>
  <si>
    <t>instalações elétricas (2 linhas de duto)</t>
  </si>
  <si>
    <t>2</t>
  </si>
  <si>
    <t>Quantidade de dutos previsto</t>
  </si>
  <si>
    <t>30</t>
  </si>
  <si>
    <t>Distancia entre a QDLF e a QGBT</t>
  </si>
  <si>
    <t xml:space="preserve">m         </t>
  </si>
  <si>
    <t>SINAPI 73798/1</t>
  </si>
  <si>
    <t>caixa de passagem elétrica e para haste de aterramento (0,40x0,40x0,40)</t>
  </si>
  <si>
    <t>m³</t>
  </si>
  <si>
    <t>-</t>
  </si>
  <si>
    <t>bota fora escavação</t>
  </si>
  <si>
    <t>bota fora piso cimentado</t>
  </si>
  <si>
    <t>2,40</t>
  </si>
  <si>
    <t>Peso especifico de concreto simples</t>
  </si>
  <si>
    <t>1,70</t>
  </si>
  <si>
    <t>Peso especifico de material de 1° categoria</t>
  </si>
  <si>
    <t xml:space="preserve">M3   </t>
  </si>
  <si>
    <t>SINAPI- 72897</t>
  </si>
  <si>
    <t>txkm</t>
  </si>
  <si>
    <t>km</t>
  </si>
  <si>
    <t>t</t>
  </si>
  <si>
    <t>43,50</t>
  </si>
  <si>
    <t>Distância até o aterro</t>
  </si>
  <si>
    <t xml:space="preserve">t x km    </t>
  </si>
  <si>
    <t xml:space="preserve">m³        </t>
  </si>
  <si>
    <t>caixa passagem elétrica</t>
  </si>
  <si>
    <t>03.013.0001-A</t>
  </si>
  <si>
    <t>SINAPI- 93358</t>
  </si>
  <si>
    <t>COZINHA (exaustão mecânica)</t>
  </si>
  <si>
    <t>Previsão de obra para 60 dias corridos (2 meses)</t>
  </si>
  <si>
    <t>SERVICOS DE ESCRITORIO, LABORATORIO E CAMPO</t>
  </si>
  <si>
    <t>Reforma da cozinha, refeitório e depósito de nutrição do Hospital Nelson de Sá Earp</t>
  </si>
  <si>
    <t xml:space="preserve">Projeto </t>
  </si>
  <si>
    <t> Hospital Nelson de Sá Earp - R. Paulino Afonso, 455 - Centro</t>
  </si>
  <si>
    <t xml:space="preserve">Local </t>
  </si>
  <si>
    <t xml:space="preserve">Prefeitura Municipal de Petrópolis      </t>
  </si>
  <si>
    <t xml:space="preserve">Cliente </t>
  </si>
  <si>
    <t>MEMÓRIA DE CÁLCULO - IO  03/19</t>
  </si>
  <si>
    <t>CP ELETRONICOS (CAIXA COM 100 METROS)</t>
  </si>
  <si>
    <t>ELETRONICA SANTANA</t>
  </si>
  <si>
    <t>COTAÇÃO PLACA</t>
  </si>
  <si>
    <t>LOJA ELETRICA</t>
  </si>
  <si>
    <t>PREMIER EXCLUSIVE</t>
  </si>
  <si>
    <t>LEROY MERLIN</t>
  </si>
  <si>
    <t>Santil</t>
  </si>
  <si>
    <t>ledmax</t>
  </si>
  <si>
    <t>lumienergy</t>
  </si>
  <si>
    <t xml:space="preserve"> </t>
  </si>
  <si>
    <t>BDI=25,92%</t>
  </si>
  <si>
    <t>BDI = 25,92%</t>
  </si>
  <si>
    <t>SOLEIRA DE MARMORE, LARGURA 15CM, ESPESSURA 2CM AF_06/2018</t>
  </si>
  <si>
    <t xml:space="preserve">01.050.0128-A </t>
  </si>
  <si>
    <t>PROJETO EXECUTIVO DE SISTEMA DE AR CONDICIONADO E EXAUSTÃO MECANICA,  INCLUSIVE PROJETO BÁSICO EM AUTOCAD, EM PREDIOS COM ÁREA ATE 500M²</t>
  </si>
  <si>
    <t>ENGENHEIRO CIVIL DE OBRA JUNIOR COM ENCARGOS COMPLEMENTARES (1HX3DX8S=24H)</t>
  </si>
  <si>
    <t>DESONERADO</t>
  </si>
  <si>
    <t>hora</t>
  </si>
  <si>
    <t>01-090.070-6</t>
  </si>
  <si>
    <t>COMPOSIÇÃO</t>
  </si>
  <si>
    <t>COMP</t>
  </si>
  <si>
    <t>01-090-070-6</t>
  </si>
  <si>
    <t>PORTAS</t>
  </si>
  <si>
    <t>REVESTIMENTO CERÂMICO PARA PAREDES INTERNAS COM PLACAS TIPO ESMALTADA EXTRA DE DIMENSÕES 25X35 CM APLICADAS EM AMBIENTES DE ÁREA MAIOR QUE 5 M² NA ALTURA INTEIRA DAS PAREDES. AF_06/2014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</si>
  <si>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</si>
  <si>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</si>
  <si>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</si>
  <si>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</si>
  <si>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</si>
  <si>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</si>
  <si>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</si>
  <si>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</si>
  <si>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</si>
  <si>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</si>
  <si>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</si>
  <si>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</si>
  <si>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</si>
  <si>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</si>
  <si>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</si>
  <si>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</si>
  <si>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</si>
  <si>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</si>
  <si>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</si>
  <si>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</si>
  <si>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</si>
  <si>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</si>
  <si>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</si>
  <si>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</si>
  <si>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</si>
  <si>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</si>
  <si>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</si>
  <si>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</si>
  <si>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</si>
  <si>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10.32</t>
  </si>
  <si>
    <t>10.33</t>
  </si>
  <si>
    <t>10.34</t>
  </si>
  <si>
    <t>10.35</t>
  </si>
  <si>
    <t>10.36</t>
  </si>
  <si>
    <t>10.37</t>
  </si>
  <si>
    <t>10.38</t>
  </si>
  <si>
    <t>10.39</t>
  </si>
  <si>
    <t>10.40</t>
  </si>
  <si>
    <t>10.41</t>
  </si>
  <si>
    <t>11.1.1</t>
  </si>
  <si>
    <t>11.1.2</t>
  </si>
  <si>
    <t>DEPÓSITO</t>
  </si>
  <si>
    <t>EMBOÇO OU MASSA ÚNICA EM ARGAMASSA TRAÇO 1:2:8, PREPARO MANUAL, APLICADA MANUALMENTE EM PANOS DE FACHADA COM PRESENÇA DE VÃOS, ESPESSURA DE 25 MM. AF_06/2014</t>
  </si>
  <si>
    <t>12.2</t>
  </si>
  <si>
    <t>Projeto executivo de sistema de ar condicionado e exaustao mecanica, inclusive projeto basico,em autocad,em predios com area de ate 500m2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</si>
</sst>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R$&quot;\ #,##0.00;[Red]\-&quot;R$&quot;\ #,##0.00"/>
    <numFmt numFmtId="43" formatCode="_-* #,##0.00_-;\-* #,##0.00_-;_-* &quot;-&quot;??_-;_-@_-"/>
    <numFmt numFmtId="164" formatCode="###0;###0"/>
    <numFmt numFmtId="165" formatCode="###0.00;###0.00"/>
    <numFmt numFmtId="166" formatCode="#,##0;#,##0"/>
    <numFmt numFmtId="167" formatCode="###00000000;###00000000"/>
    <numFmt numFmtId="168" formatCode="&quot;R$&quot;\ #,##0.00"/>
    <numFmt numFmtId="169" formatCode="00000000"/>
    <numFmt numFmtId="170" formatCode="#,##0.000"/>
    <numFmt numFmtId="171" formatCode="0.000"/>
    <numFmt numFmtId="172" formatCode="#,##0.0000"/>
    <numFmt numFmtId="173" formatCode="&quot;R$&quot;\ #,##0.00;[Red]&quot;R$&quot;\ #,##0.00"/>
    <numFmt numFmtId="174" formatCode="0.0000"/>
    <numFmt numFmtId="175" formatCode="#,##0.0000;[Red]#,##0.0000"/>
    <numFmt numFmtId="176" formatCode="0.00;[Red]0.00"/>
    <numFmt numFmtId="177" formatCode="#,##0.00000000"/>
    <numFmt numFmtId="178" formatCode="#,##0.00;[Red]#,##0.00"/>
    <numFmt numFmtId="179" formatCode="#,##0.00000000;[Red]#,##0.00000000"/>
    <numFmt numFmtId="180" formatCode="0.00000000;[Red]0.00000000"/>
    <numFmt numFmtId="181" formatCode="&quot;R$&quot;\ #,##0.0000;[Red]&quot;R$&quot;\ #,##0.0000"/>
    <numFmt numFmtId="182" formatCode="00000"/>
    <numFmt numFmtId="183" formatCode="0.000000;[Red]0.000000"/>
    <numFmt numFmtId="184" formatCode="#,##0.00000"/>
    <numFmt numFmtId="185" formatCode="###0.0000;###0.0000"/>
  </numFmts>
  <fonts count="40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name val="MS Sans Serif"/>
      <family val="2"/>
    </font>
    <font>
      <b/>
      <sz val="10"/>
      <name val="Dax-Light"/>
    </font>
    <font>
      <b/>
      <sz val="9"/>
      <name val="Dax-Light"/>
    </font>
    <font>
      <sz val="9"/>
      <name val="Dax-Light"/>
    </font>
    <font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</font>
    <font>
      <sz val="9.8000000000000007"/>
      <name val="Calibri"/>
      <family val="2"/>
    </font>
    <font>
      <sz val="12"/>
      <name val="Arial"/>
      <family val="2"/>
    </font>
    <font>
      <sz val="10"/>
      <name val="Arial"/>
      <family val="2"/>
    </font>
    <font>
      <u/>
      <sz val="5.5"/>
      <color indexed="12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833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/>
    </xf>
    <xf numFmtId="168" fontId="3" fillId="0" borderId="0" xfId="0" applyNumberFormat="1" applyFont="1" applyFill="1" applyBorder="1" applyAlignment="1">
      <alignment horizontal="center" vertical="center"/>
    </xf>
    <xf numFmtId="168" fontId="7" fillId="3" borderId="2" xfId="0" applyNumberFormat="1" applyFont="1" applyFill="1" applyBorder="1" applyAlignment="1">
      <alignment horizontal="center" vertical="center" wrapText="1"/>
    </xf>
    <xf numFmtId="168" fontId="7" fillId="0" borderId="2" xfId="0" applyNumberFormat="1" applyFont="1" applyFill="1" applyBorder="1" applyAlignment="1">
      <alignment horizontal="center" vertical="center" wrapText="1"/>
    </xf>
    <xf numFmtId="168" fontId="7" fillId="2" borderId="1" xfId="0" applyNumberFormat="1" applyFont="1" applyFill="1" applyBorder="1" applyAlignment="1">
      <alignment vertical="top" wrapText="1"/>
    </xf>
    <xf numFmtId="0" fontId="22" fillId="0" borderId="2" xfId="5" applyFont="1" applyBorder="1" applyAlignment="1" applyProtection="1">
      <alignment horizontal="center"/>
    </xf>
    <xf numFmtId="0" fontId="23" fillId="0" borderId="22" xfId="5" applyFont="1" applyBorder="1" applyAlignment="1" applyProtection="1">
      <alignment horizontal="center"/>
    </xf>
    <xf numFmtId="0" fontId="23" fillId="0" borderId="6" xfId="5" applyFont="1" applyBorder="1" applyProtection="1"/>
    <xf numFmtId="4" fontId="23" fillId="0" borderId="22" xfId="5" applyNumberFormat="1" applyFont="1" applyBorder="1" applyProtection="1"/>
    <xf numFmtId="10" fontId="23" fillId="0" borderId="22" xfId="5" applyNumberFormat="1" applyFont="1" applyBorder="1" applyProtection="1"/>
    <xf numFmtId="10" fontId="22" fillId="0" borderId="22" xfId="6" quotePrefix="1" applyNumberFormat="1" applyFont="1" applyFill="1" applyBorder="1" applyAlignment="1" applyProtection="1">
      <alignment horizontal="center"/>
    </xf>
    <xf numFmtId="10" fontId="22" fillId="5" borderId="22" xfId="6" quotePrefix="1" applyNumberFormat="1" applyFont="1" applyFill="1" applyBorder="1" applyAlignment="1" applyProtection="1">
      <alignment horizontal="center"/>
    </xf>
    <xf numFmtId="0" fontId="23" fillId="0" borderId="24" xfId="5" applyFont="1" applyBorder="1" applyAlignment="1" applyProtection="1">
      <alignment horizontal="center"/>
    </xf>
    <xf numFmtId="0" fontId="23" fillId="0" borderId="8" xfId="5" applyFont="1" applyBorder="1" applyProtection="1"/>
    <xf numFmtId="4" fontId="23" fillId="0" borderId="23" xfId="5" applyNumberFormat="1" applyFont="1" applyBorder="1" applyProtection="1"/>
    <xf numFmtId="10" fontId="23" fillId="0" borderId="24" xfId="5" applyNumberFormat="1" applyFont="1" applyBorder="1" applyProtection="1"/>
    <xf numFmtId="4" fontId="23" fillId="0" borderId="8" xfId="6" applyNumberFormat="1" applyFont="1" applyFill="1" applyBorder="1" applyAlignment="1" applyProtection="1">
      <alignment horizontal="center"/>
    </xf>
    <xf numFmtId="4" fontId="23" fillId="0" borderId="24" xfId="6" applyNumberFormat="1" applyFont="1" applyFill="1" applyBorder="1" applyAlignment="1" applyProtection="1">
      <alignment horizontal="center"/>
    </xf>
    <xf numFmtId="10" fontId="23" fillId="0" borderId="23" xfId="5" applyNumberFormat="1" applyFont="1" applyBorder="1" applyProtection="1"/>
    <xf numFmtId="4" fontId="23" fillId="0" borderId="11" xfId="6" applyNumberFormat="1" applyFont="1" applyFill="1" applyBorder="1" applyAlignment="1" applyProtection="1">
      <alignment horizontal="center"/>
    </xf>
    <xf numFmtId="4" fontId="23" fillId="0" borderId="24" xfId="5" applyNumberFormat="1" applyFont="1" applyBorder="1" applyProtection="1"/>
    <xf numFmtId="0" fontId="23" fillId="0" borderId="22" xfId="5" applyFont="1" applyBorder="1" applyProtection="1"/>
    <xf numFmtId="0" fontId="23" fillId="0" borderId="5" xfId="5" applyFont="1" applyBorder="1" applyProtection="1"/>
    <xf numFmtId="4" fontId="23" fillId="0" borderId="5" xfId="6" applyNumberFormat="1" applyFont="1" applyBorder="1" applyAlignment="1" applyProtection="1">
      <alignment horizontal="center"/>
    </xf>
    <xf numFmtId="4" fontId="23" fillId="0" borderId="6" xfId="6" applyNumberFormat="1" applyFont="1" applyBorder="1" applyAlignment="1" applyProtection="1">
      <alignment horizontal="center"/>
    </xf>
    <xf numFmtId="0" fontId="22" fillId="0" borderId="5" xfId="5" applyFont="1" applyBorder="1" applyAlignment="1" applyProtection="1">
      <alignment horizontal="right"/>
    </xf>
    <xf numFmtId="4" fontId="22" fillId="0" borderId="5" xfId="5" applyNumberFormat="1" applyFont="1" applyBorder="1" applyProtection="1"/>
    <xf numFmtId="0" fontId="23" fillId="0" borderId="24" xfId="5" applyFont="1" applyBorder="1" applyProtection="1"/>
    <xf numFmtId="0" fontId="22" fillId="0" borderId="0" xfId="5" applyFont="1" applyBorder="1" applyAlignment="1" applyProtection="1">
      <alignment horizontal="right"/>
    </xf>
    <xf numFmtId="4" fontId="22" fillId="0" borderId="0" xfId="5" applyNumberFormat="1" applyFont="1" applyBorder="1" applyProtection="1"/>
    <xf numFmtId="10" fontId="22" fillId="0" borderId="0" xfId="5" applyNumberFormat="1" applyFont="1" applyBorder="1" applyProtection="1"/>
    <xf numFmtId="4" fontId="23" fillId="0" borderId="0" xfId="6" applyNumberFormat="1" applyFont="1" applyBorder="1" applyAlignment="1" applyProtection="1">
      <alignment horizontal="center"/>
    </xf>
    <xf numFmtId="4" fontId="23" fillId="0" borderId="8" xfId="6" applyNumberFormat="1" applyFont="1" applyBorder="1" applyAlignment="1" applyProtection="1">
      <alignment horizontal="center"/>
    </xf>
    <xf numFmtId="0" fontId="23" fillId="0" borderId="0" xfId="5" applyFont="1" applyBorder="1" applyProtection="1"/>
    <xf numFmtId="0" fontId="22" fillId="0" borderId="5" xfId="5" applyFont="1" applyBorder="1" applyAlignment="1" applyProtection="1">
      <alignment horizontal="center"/>
    </xf>
    <xf numFmtId="4" fontId="22" fillId="0" borderId="5" xfId="5" applyNumberFormat="1" applyFont="1" applyBorder="1" applyAlignment="1" applyProtection="1">
      <alignment horizontal="center"/>
    </xf>
    <xf numFmtId="4" fontId="22" fillId="0" borderId="22" xfId="8" applyNumberFormat="1" applyFont="1" applyBorder="1" applyProtection="1"/>
    <xf numFmtId="0" fontId="22" fillId="0" borderId="0" xfId="5" applyFont="1" applyBorder="1" applyAlignment="1" applyProtection="1">
      <alignment horizontal="center"/>
    </xf>
    <xf numFmtId="4" fontId="22" fillId="0" borderId="24" xfId="8" applyNumberFormat="1" applyFont="1" applyBorder="1" applyProtection="1"/>
    <xf numFmtId="4" fontId="23" fillId="0" borderId="24" xfId="6" applyNumberFormat="1" applyFont="1" applyBorder="1" applyAlignment="1" applyProtection="1">
      <alignment horizontal="center"/>
    </xf>
    <xf numFmtId="0" fontId="22" fillId="0" borderId="22" xfId="5" applyFont="1" applyBorder="1" applyProtection="1"/>
    <xf numFmtId="4" fontId="23" fillId="0" borderId="22" xfId="8" applyNumberFormat="1" applyFont="1" applyBorder="1" applyProtection="1"/>
    <xf numFmtId="0" fontId="22" fillId="0" borderId="24" xfId="5" applyFont="1" applyBorder="1" applyProtection="1"/>
    <xf numFmtId="4" fontId="23" fillId="0" borderId="24" xfId="8" applyNumberFormat="1" applyFont="1" applyBorder="1" applyProtection="1"/>
    <xf numFmtId="0" fontId="23" fillId="0" borderId="9" xfId="5" applyFont="1" applyBorder="1" applyProtection="1"/>
    <xf numFmtId="0" fontId="22" fillId="0" borderId="9" xfId="5" applyFont="1" applyBorder="1" applyAlignment="1" applyProtection="1">
      <alignment horizontal="center"/>
    </xf>
    <xf numFmtId="0" fontId="22" fillId="0" borderId="10" xfId="5" applyFont="1" applyBorder="1" applyAlignment="1" applyProtection="1">
      <alignment horizontal="center"/>
    </xf>
    <xf numFmtId="0" fontId="22" fillId="0" borderId="11" xfId="5" applyFont="1" applyBorder="1" applyAlignment="1" applyProtection="1">
      <alignment horizontal="center"/>
    </xf>
    <xf numFmtId="4" fontId="23" fillId="0" borderId="23" xfId="6" applyNumberFormat="1" applyFont="1" applyBorder="1" applyAlignment="1" applyProtection="1">
      <alignment horizontal="center"/>
    </xf>
    <xf numFmtId="0" fontId="14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NumberFormat="1" applyFont="1" applyFill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8" fillId="0" borderId="0" xfId="1" applyNumberFormat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/>
    </xf>
    <xf numFmtId="10" fontId="22" fillId="0" borderId="6" xfId="6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>
      <alignment horizontal="left" vertical="top"/>
    </xf>
    <xf numFmtId="4" fontId="25" fillId="0" borderId="0" xfId="0" applyNumberFormat="1" applyFont="1" applyFill="1" applyBorder="1" applyAlignment="1">
      <alignment horizontal="center" vertical="center"/>
    </xf>
    <xf numFmtId="4" fontId="25" fillId="0" borderId="0" xfId="1" applyNumberFormat="1" applyFont="1" applyFill="1" applyBorder="1" applyAlignment="1">
      <alignment horizontal="center" vertical="center" wrapText="1"/>
    </xf>
    <xf numFmtId="4" fontId="25" fillId="0" borderId="0" xfId="1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 vertical="top"/>
    </xf>
    <xf numFmtId="164" fontId="28" fillId="3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66" fontId="25" fillId="0" borderId="0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4" fontId="27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4" fontId="25" fillId="0" borderId="0" xfId="0" applyNumberFormat="1" applyFont="1" applyFill="1" applyBorder="1" applyAlignment="1">
      <alignment horizontal="right" vertical="center"/>
    </xf>
    <xf numFmtId="166" fontId="8" fillId="0" borderId="2" xfId="0" applyNumberFormat="1" applyFont="1" applyFill="1" applyBorder="1" applyAlignment="1">
      <alignment horizontal="center"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8" fontId="8" fillId="0" borderId="2" xfId="0" applyNumberFormat="1" applyFont="1" applyFill="1" applyBorder="1" applyAlignment="1">
      <alignment horizontal="center" vertical="center" wrapText="1"/>
    </xf>
    <xf numFmtId="169" fontId="8" fillId="0" borderId="2" xfId="0" applyNumberFormat="1" applyFont="1" applyFill="1" applyBorder="1" applyAlignment="1">
      <alignment horizontal="center" vertical="center" shrinkToFi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vertical="center"/>
    </xf>
    <xf numFmtId="0" fontId="9" fillId="0" borderId="2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10" fontId="8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9" fontId="25" fillId="0" borderId="0" xfId="1" applyNumberFormat="1" applyFont="1" applyFill="1" applyBorder="1" applyAlignment="1">
      <alignment horizontal="left" vertical="center"/>
    </xf>
    <xf numFmtId="4" fontId="25" fillId="0" borderId="0" xfId="1" applyNumberFormat="1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166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top" wrapText="1"/>
    </xf>
    <xf numFmtId="4" fontId="27" fillId="0" borderId="13" xfId="0" applyNumberFormat="1" applyFont="1" applyFill="1" applyBorder="1" applyAlignment="1">
      <alignment horizontal="center" vertical="center" wrapText="1"/>
    </xf>
    <xf numFmtId="4" fontId="27" fillId="0" borderId="12" xfId="0" applyNumberFormat="1" applyFont="1" applyFill="1" applyBorder="1" applyAlignment="1">
      <alignment horizontal="center" vertical="center" wrapText="1"/>
    </xf>
    <xf numFmtId="4" fontId="27" fillId="0" borderId="14" xfId="0" applyNumberFormat="1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top"/>
    </xf>
    <xf numFmtId="4" fontId="25" fillId="0" borderId="5" xfId="0" applyNumberFormat="1" applyFont="1" applyFill="1" applyBorder="1" applyAlignment="1">
      <alignment horizontal="center" vertical="center" wrapText="1"/>
    </xf>
    <xf numFmtId="4" fontId="25" fillId="0" borderId="6" xfId="0" applyNumberFormat="1" applyFont="1" applyFill="1" applyBorder="1" applyAlignment="1">
      <alignment horizontal="right" vertical="center" wrapText="1"/>
    </xf>
    <xf numFmtId="166" fontId="25" fillId="0" borderId="7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right" vertical="center" wrapText="1"/>
    </xf>
    <xf numFmtId="0" fontId="25" fillId="0" borderId="7" xfId="0" applyFont="1" applyFill="1" applyBorder="1" applyAlignment="1">
      <alignment horizontal="left" vertical="top"/>
    </xf>
    <xf numFmtId="0" fontId="30" fillId="0" borderId="7" xfId="0" applyFont="1" applyFill="1" applyBorder="1" applyAlignment="1">
      <alignment horizontal="left" vertical="top"/>
    </xf>
    <xf numFmtId="166" fontId="30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0" xfId="0" applyNumberFormat="1" applyFont="1" applyFill="1" applyBorder="1" applyAlignment="1">
      <alignment horizontal="center" vertical="center" wrapText="1"/>
    </xf>
    <xf numFmtId="4" fontId="30" fillId="0" borderId="8" xfId="0" applyNumberFormat="1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vertical="top"/>
    </xf>
    <xf numFmtId="166" fontId="25" fillId="0" borderId="9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right" vertical="center" wrapText="1"/>
    </xf>
    <xf numFmtId="4" fontId="30" fillId="0" borderId="11" xfId="0" applyNumberFormat="1" applyFont="1" applyFill="1" applyBorder="1" applyAlignment="1">
      <alignment horizontal="right" vertical="center" wrapText="1"/>
    </xf>
    <xf numFmtId="166" fontId="25" fillId="0" borderId="4" xfId="0" applyNumberFormat="1" applyFont="1" applyFill="1" applyBorder="1" applyAlignment="1">
      <alignment horizontal="center" vertical="center" wrapText="1"/>
    </xf>
    <xf numFmtId="164" fontId="25" fillId="0" borderId="5" xfId="0" applyNumberFormat="1" applyFont="1" applyFill="1" applyBorder="1" applyAlignment="1">
      <alignment horizontal="left" vertical="center" wrapText="1"/>
    </xf>
    <xf numFmtId="4" fontId="29" fillId="0" borderId="5" xfId="0" applyNumberFormat="1" applyFont="1" applyFill="1" applyBorder="1" applyAlignment="1">
      <alignment horizontal="center" vertical="center" wrapText="1"/>
    </xf>
    <xf numFmtId="166" fontId="25" fillId="0" borderId="13" xfId="0" applyNumberFormat="1" applyFont="1" applyFill="1" applyBorder="1" applyAlignment="1">
      <alignment horizontal="center" vertical="center" wrapText="1"/>
    </xf>
    <xf numFmtId="164" fontId="25" fillId="0" borderId="12" xfId="0" applyNumberFormat="1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4" fontId="29" fillId="0" borderId="12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right" vertical="center" wrapText="1"/>
    </xf>
    <xf numFmtId="164" fontId="25" fillId="0" borderId="5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166" fontId="28" fillId="0" borderId="4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top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right" vertical="center" wrapText="1"/>
    </xf>
    <xf numFmtId="4" fontId="28" fillId="0" borderId="6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170" fontId="25" fillId="0" borderId="0" xfId="0" applyNumberFormat="1" applyFont="1" applyFill="1" applyBorder="1" applyAlignment="1">
      <alignment horizontal="center" vertical="center" wrapText="1"/>
    </xf>
    <xf numFmtId="166" fontId="30" fillId="0" borderId="7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vertical="center" wrapText="1"/>
    </xf>
    <xf numFmtId="0" fontId="28" fillId="0" borderId="0" xfId="0" applyNumberFormat="1" applyFont="1" applyFill="1" applyBorder="1" applyAlignment="1">
      <alignment horizontal="left" vertical="top"/>
    </xf>
    <xf numFmtId="166" fontId="25" fillId="0" borderId="5" xfId="0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166" fontId="25" fillId="0" borderId="7" xfId="0" applyNumberFormat="1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>
      <alignment horizontal="left" vertical="center" wrapText="1"/>
    </xf>
    <xf numFmtId="167" fontId="25" fillId="0" borderId="12" xfId="0" applyNumberFormat="1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left" vertical="top" wrapText="1"/>
    </xf>
    <xf numFmtId="166" fontId="28" fillId="0" borderId="7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left" vertical="center" wrapText="1"/>
    </xf>
    <xf numFmtId="4" fontId="27" fillId="0" borderId="0" xfId="0" applyNumberFormat="1" applyFont="1" applyFill="1" applyBorder="1" applyAlignment="1">
      <alignment horizontal="center" vertical="center" wrapText="1"/>
    </xf>
    <xf numFmtId="4" fontId="28" fillId="0" borderId="8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left" vertical="center" wrapText="1"/>
    </xf>
    <xf numFmtId="4" fontId="27" fillId="0" borderId="0" xfId="0" applyNumberFormat="1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2" fontId="29" fillId="0" borderId="0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right" vertical="center" wrapText="1"/>
    </xf>
    <xf numFmtId="170" fontId="29" fillId="0" borderId="0" xfId="0" applyNumberFormat="1" applyFont="1" applyFill="1" applyBorder="1" applyAlignment="1">
      <alignment horizontal="center" vertical="center" wrapText="1"/>
    </xf>
    <xf numFmtId="4" fontId="22" fillId="0" borderId="23" xfId="8" applyNumberFormat="1" applyFont="1" applyBorder="1" applyProtection="1"/>
    <xf numFmtId="4" fontId="25" fillId="0" borderId="0" xfId="0" applyNumberFormat="1" applyFont="1" applyFill="1" applyBorder="1" applyAlignment="1">
      <alignment horizontal="left" vertical="top"/>
    </xf>
    <xf numFmtId="171" fontId="29" fillId="0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top"/>
    </xf>
    <xf numFmtId="169" fontId="8" fillId="0" borderId="22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wrapText="1"/>
    </xf>
    <xf numFmtId="168" fontId="8" fillId="0" borderId="23" xfId="0" applyNumberFormat="1" applyFont="1" applyFill="1" applyBorder="1" applyAlignment="1">
      <alignment horizontal="center" vertical="center" wrapText="1"/>
    </xf>
    <xf numFmtId="168" fontId="7" fillId="0" borderId="22" xfId="0" applyNumberFormat="1" applyFont="1" applyFill="1" applyBorder="1" applyAlignment="1">
      <alignment horizontal="center" vertical="center" wrapText="1"/>
    </xf>
    <xf numFmtId="168" fontId="4" fillId="0" borderId="13" xfId="0" applyNumberFormat="1" applyFont="1" applyFill="1" applyBorder="1" applyAlignment="1">
      <alignment horizontal="center" vertical="top" wrapText="1"/>
    </xf>
    <xf numFmtId="0" fontId="33" fillId="0" borderId="0" xfId="10" applyFont="1" applyFill="1"/>
    <xf numFmtId="0" fontId="33" fillId="0" borderId="0" xfId="10" applyFont="1" applyFill="1" applyAlignment="1">
      <alignment horizontal="center"/>
    </xf>
    <xf numFmtId="2" fontId="33" fillId="0" borderId="0" xfId="10" applyNumberFormat="1" applyFont="1" applyFill="1" applyAlignment="1">
      <alignment horizontal="center"/>
    </xf>
    <xf numFmtId="4" fontId="33" fillId="0" borderId="8" xfId="10" applyNumberFormat="1" applyFont="1" applyFill="1" applyBorder="1" applyAlignment="1">
      <alignment horizontal="center"/>
    </xf>
    <xf numFmtId="4" fontId="11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vertical="center" wrapText="1"/>
    </xf>
    <xf numFmtId="0" fontId="11" fillId="0" borderId="0" xfId="10" applyFont="1" applyFill="1"/>
    <xf numFmtId="4" fontId="11" fillId="0" borderId="8" xfId="10" applyNumberFormat="1" applyFont="1" applyFill="1" applyBorder="1" applyAlignment="1">
      <alignment horizontal="center"/>
    </xf>
    <xf numFmtId="0" fontId="11" fillId="0" borderId="0" xfId="10" applyFont="1" applyFill="1" applyAlignment="1">
      <alignment vertical="center" wrapText="1"/>
    </xf>
    <xf numFmtId="0" fontId="11" fillId="0" borderId="2" xfId="10" applyFont="1" applyFill="1" applyBorder="1" applyAlignment="1">
      <alignment horizontal="center" vertical="center" wrapText="1"/>
    </xf>
    <xf numFmtId="2" fontId="11" fillId="0" borderId="2" xfId="10" applyNumberFormat="1" applyFont="1" applyFill="1" applyBorder="1" applyAlignment="1">
      <alignment horizontal="center" vertical="center" wrapText="1"/>
    </xf>
    <xf numFmtId="0" fontId="11" fillId="0" borderId="2" xfId="10" applyFont="1" applyFill="1" applyBorder="1" applyAlignment="1">
      <alignment horizontal="right" wrapText="1"/>
    </xf>
    <xf numFmtId="0" fontId="11" fillId="0" borderId="0" xfId="10" applyFont="1" applyFill="1" applyAlignment="1">
      <alignment horizontal="left"/>
    </xf>
    <xf numFmtId="4" fontId="11" fillId="0" borderId="8" xfId="10" applyNumberFormat="1" applyFont="1" applyFill="1" applyBorder="1" applyAlignment="1">
      <alignment horizontal="left"/>
    </xf>
    <xf numFmtId="4" fontId="11" fillId="0" borderId="0" xfId="10" applyNumberFormat="1" applyFont="1" applyFill="1" applyAlignment="1">
      <alignment horizontal="left"/>
    </xf>
    <xf numFmtId="0" fontId="11" fillId="0" borderId="0" xfId="10" applyFont="1" applyFill="1" applyAlignment="1">
      <alignment horizontal="left" wrapText="1"/>
    </xf>
    <xf numFmtId="2" fontId="11" fillId="0" borderId="2" xfId="10" applyNumberFormat="1" applyFont="1" applyFill="1" applyBorder="1" applyAlignment="1">
      <alignment horizontal="center" vertical="center"/>
    </xf>
    <xf numFmtId="0" fontId="11" fillId="0" borderId="2" xfId="10" applyFont="1" applyFill="1" applyBorder="1" applyAlignment="1">
      <alignment horizontal="left" wrapText="1"/>
    </xf>
    <xf numFmtId="4" fontId="33" fillId="0" borderId="0" xfId="10" applyNumberFormat="1" applyFont="1" applyFill="1"/>
    <xf numFmtId="4" fontId="33" fillId="0" borderId="0" xfId="10" applyNumberFormat="1" applyFont="1" applyFill="1" applyAlignment="1">
      <alignment horizontal="center"/>
    </xf>
    <xf numFmtId="168" fontId="11" fillId="0" borderId="26" xfId="10" applyNumberFormat="1" applyFont="1" applyFill="1" applyBorder="1" applyAlignment="1">
      <alignment horizontal="center" vertical="center" wrapText="1"/>
    </xf>
    <xf numFmtId="2" fontId="11" fillId="0" borderId="26" xfId="10" applyNumberFormat="1" applyFont="1" applyFill="1" applyBorder="1" applyAlignment="1">
      <alignment horizontal="center" vertical="center" wrapText="1"/>
    </xf>
    <xf numFmtId="0" fontId="33" fillId="0" borderId="26" xfId="10" applyFont="1" applyFill="1" applyBorder="1" applyAlignment="1">
      <alignment vertical="top" wrapText="1"/>
    </xf>
    <xf numFmtId="0" fontId="11" fillId="0" borderId="26" xfId="10" applyFont="1" applyFill="1" applyBorder="1" applyAlignment="1">
      <alignment horizontal="center" vertical="center" wrapText="1"/>
    </xf>
    <xf numFmtId="0" fontId="33" fillId="0" borderId="0" xfId="11" applyFont="1" applyFill="1"/>
    <xf numFmtId="4" fontId="11" fillId="0" borderId="0" xfId="11" applyNumberFormat="1" applyFont="1" applyFill="1" applyAlignment="1">
      <alignment vertical="top"/>
    </xf>
    <xf numFmtId="0" fontId="11" fillId="0" borderId="0" xfId="11" applyFont="1" applyFill="1" applyAlignment="1">
      <alignment vertical="top"/>
    </xf>
    <xf numFmtId="4" fontId="33" fillId="0" borderId="0" xfId="12" applyNumberFormat="1" applyFont="1" applyFill="1" applyAlignment="1">
      <alignment vertical="top" wrapText="1"/>
    </xf>
    <xf numFmtId="4" fontId="33" fillId="0" borderId="0" xfId="13" applyNumberFormat="1" applyFont="1" applyFill="1" applyAlignment="1">
      <alignment horizontal="right" vertical="top" wrapText="1"/>
    </xf>
    <xf numFmtId="2" fontId="11" fillId="0" borderId="25" xfId="10" applyNumberFormat="1" applyFont="1" applyFill="1" applyBorder="1" applyAlignment="1">
      <alignment horizontal="center" vertical="center" wrapText="1"/>
    </xf>
    <xf numFmtId="49" fontId="11" fillId="0" borderId="25" xfId="10" applyNumberFormat="1" applyFont="1" applyFill="1" applyBorder="1" applyAlignment="1">
      <alignment horizontal="center" vertical="center" wrapText="1"/>
    </xf>
    <xf numFmtId="0" fontId="11" fillId="0" borderId="25" xfId="10" applyFont="1" applyFill="1" applyBorder="1" applyAlignment="1">
      <alignment horizontal="center" vertical="center" wrapText="1"/>
    </xf>
    <xf numFmtId="4" fontId="11" fillId="0" borderId="0" xfId="14" applyNumberFormat="1" applyFont="1" applyFill="1" applyAlignment="1">
      <alignment horizontal="left" vertical="top"/>
    </xf>
    <xf numFmtId="4" fontId="11" fillId="0" borderId="0" xfId="13" applyNumberFormat="1" applyFont="1" applyFill="1" applyAlignment="1">
      <alignment horizontal="left" vertical="top" wrapText="1"/>
    </xf>
    <xf numFmtId="173" fontId="11" fillId="0" borderId="0" xfId="13" applyNumberFormat="1" applyFont="1" applyFill="1" applyAlignment="1">
      <alignment horizontal="center" vertical="top" wrapText="1"/>
    </xf>
    <xf numFmtId="4" fontId="11" fillId="0" borderId="0" xfId="15" applyNumberFormat="1" applyFont="1" applyFill="1" applyAlignment="1" applyProtection="1">
      <alignment horizontal="left" vertical="top" wrapText="1"/>
    </xf>
    <xf numFmtId="173" fontId="33" fillId="0" borderId="2" xfId="13" applyNumberFormat="1" applyFont="1" applyFill="1" applyBorder="1" applyAlignment="1">
      <alignment horizontal="center" vertical="top" wrapText="1"/>
    </xf>
    <xf numFmtId="4" fontId="33" fillId="0" borderId="2" xfId="15" applyNumberFormat="1" applyFont="1" applyFill="1" applyBorder="1" applyAlignment="1" applyProtection="1">
      <alignment horizontal="left" vertical="top" wrapText="1"/>
    </xf>
    <xf numFmtId="4" fontId="33" fillId="0" borderId="0" xfId="10" applyNumberFormat="1" applyFont="1" applyFill="1" applyAlignment="1">
      <alignment horizontal="left"/>
    </xf>
    <xf numFmtId="4" fontId="33" fillId="0" borderId="0" xfId="14" applyNumberFormat="1" applyFont="1" applyFill="1" applyAlignment="1">
      <alignment horizontal="right" vertical="top"/>
    </xf>
    <xf numFmtId="173" fontId="33" fillId="0" borderId="2" xfId="13" applyNumberFormat="1" applyFont="1" applyFill="1" applyBorder="1" applyAlignment="1">
      <alignment horizontal="center" vertical="center" wrapText="1"/>
    </xf>
    <xf numFmtId="4" fontId="11" fillId="0" borderId="2" xfId="13" applyNumberFormat="1" applyFont="1" applyFill="1" applyBorder="1" applyAlignment="1">
      <alignment horizontal="center" vertical="center" wrapText="1"/>
    </xf>
    <xf numFmtId="174" fontId="33" fillId="0" borderId="0" xfId="10" applyNumberFormat="1" applyFont="1" applyFill="1" applyAlignment="1">
      <alignment horizontal="center" vertical="center" wrapText="1"/>
    </xf>
    <xf numFmtId="2" fontId="33" fillId="0" borderId="0" xfId="10" applyNumberFormat="1" applyFont="1" applyFill="1" applyAlignment="1">
      <alignment horizontal="center" vertical="center" wrapText="1"/>
    </xf>
    <xf numFmtId="0" fontId="33" fillId="0" borderId="0" xfId="10" applyFont="1" applyFill="1" applyAlignment="1">
      <alignment vertical="center" wrapText="1"/>
    </xf>
    <xf numFmtId="175" fontId="11" fillId="0" borderId="0" xfId="10" applyNumberFormat="1" applyFont="1" applyFill="1" applyAlignment="1">
      <alignment horizontal="center" vertical="center"/>
    </xf>
    <xf numFmtId="175" fontId="11" fillId="0" borderId="8" xfId="10" applyNumberFormat="1" applyFont="1" applyFill="1" applyBorder="1" applyAlignment="1">
      <alignment horizontal="center" vertical="center"/>
    </xf>
    <xf numFmtId="173" fontId="11" fillId="0" borderId="25" xfId="14" applyNumberFormat="1" applyFont="1" applyFill="1" applyBorder="1" applyAlignment="1">
      <alignment horizontal="center" vertical="center"/>
    </xf>
    <xf numFmtId="174" fontId="33" fillId="0" borderId="26" xfId="10" applyNumberFormat="1" applyFont="1" applyFill="1" applyBorder="1" applyAlignment="1">
      <alignment horizontal="center" vertical="center" wrapText="1"/>
    </xf>
    <xf numFmtId="10" fontId="33" fillId="0" borderId="26" xfId="10" applyNumberFormat="1" applyFont="1" applyFill="1" applyBorder="1" applyAlignment="1">
      <alignment horizontal="center" vertical="center" wrapText="1"/>
    </xf>
    <xf numFmtId="2" fontId="33" fillId="0" borderId="26" xfId="10" applyNumberFormat="1" applyFont="1" applyFill="1" applyBorder="1" applyAlignment="1">
      <alignment horizontal="center" vertical="center" wrapText="1"/>
    </xf>
    <xf numFmtId="0" fontId="33" fillId="0" borderId="26" xfId="10" applyFont="1" applyFill="1" applyBorder="1" applyAlignment="1">
      <alignment vertical="center" wrapText="1"/>
    </xf>
    <xf numFmtId="174" fontId="33" fillId="0" borderId="27" xfId="10" applyNumberFormat="1" applyFont="1" applyFill="1" applyBorder="1" applyAlignment="1">
      <alignment horizontal="center" vertical="center" wrapText="1"/>
    </xf>
    <xf numFmtId="10" fontId="33" fillId="0" borderId="27" xfId="10" applyNumberFormat="1" applyFont="1" applyFill="1" applyBorder="1" applyAlignment="1">
      <alignment horizontal="center" vertical="center" wrapText="1"/>
    </xf>
    <xf numFmtId="2" fontId="33" fillId="0" borderId="27" xfId="10" applyNumberFormat="1" applyFont="1" applyFill="1" applyBorder="1" applyAlignment="1">
      <alignment horizontal="center" vertical="center" wrapText="1"/>
    </xf>
    <xf numFmtId="0" fontId="33" fillId="0" borderId="27" xfId="10" applyFont="1" applyFill="1" applyBorder="1" applyAlignment="1">
      <alignment vertical="center" wrapText="1"/>
    </xf>
    <xf numFmtId="0" fontId="33" fillId="0" borderId="27" xfId="10" applyFont="1" applyFill="1" applyBorder="1" applyAlignment="1">
      <alignment horizontal="right" vertical="center" wrapText="1"/>
    </xf>
    <xf numFmtId="174" fontId="33" fillId="0" borderId="28" xfId="10" applyNumberFormat="1" applyFont="1" applyFill="1" applyBorder="1" applyAlignment="1">
      <alignment horizontal="center" vertical="center" wrapText="1"/>
    </xf>
    <xf numFmtId="2" fontId="33" fillId="0" borderId="28" xfId="10" applyNumberFormat="1" applyFont="1" applyFill="1" applyBorder="1" applyAlignment="1">
      <alignment horizontal="center" vertical="center" wrapText="1"/>
    </xf>
    <xf numFmtId="0" fontId="11" fillId="0" borderId="0" xfId="10" applyFont="1" applyFill="1" applyAlignment="1">
      <alignment horizontal="center" vertical="center"/>
    </xf>
    <xf numFmtId="4" fontId="11" fillId="0" borderId="0" xfId="10" applyNumberFormat="1" applyFont="1" applyFill="1" applyAlignment="1">
      <alignment horizontal="center" vertical="center"/>
    </xf>
    <xf numFmtId="4" fontId="11" fillId="0" borderId="8" xfId="10" applyNumberFormat="1" applyFont="1" applyFill="1" applyBorder="1" applyAlignment="1">
      <alignment horizontal="center" vertical="center"/>
    </xf>
    <xf numFmtId="0" fontId="11" fillId="0" borderId="0" xfId="11" applyFont="1" applyFill="1" applyAlignment="1">
      <alignment horizontal="center" vertical="center" wrapText="1"/>
    </xf>
    <xf numFmtId="0" fontId="11" fillId="0" borderId="25" xfId="16" applyFont="1" applyFill="1" applyBorder="1" applyAlignment="1">
      <alignment horizontal="center" vertical="center" wrapText="1"/>
    </xf>
    <xf numFmtId="0" fontId="33" fillId="0" borderId="30" xfId="10" applyFont="1" applyFill="1" applyBorder="1" applyAlignment="1">
      <alignment vertical="center" wrapText="1"/>
    </xf>
    <xf numFmtId="49" fontId="11" fillId="0" borderId="0" xfId="10" applyNumberFormat="1" applyFont="1" applyFill="1" applyAlignment="1">
      <alignment vertical="top"/>
    </xf>
    <xf numFmtId="4" fontId="11" fillId="0" borderId="0" xfId="10" applyNumberFormat="1" applyFont="1" applyFill="1" applyAlignment="1">
      <alignment horizontal="center" vertical="top"/>
    </xf>
    <xf numFmtId="49" fontId="33" fillId="0" borderId="0" xfId="10" applyNumberFormat="1" applyFont="1" applyFill="1" applyAlignment="1">
      <alignment horizontal="center" vertical="top"/>
    </xf>
    <xf numFmtId="0" fontId="33" fillId="0" borderId="25" xfId="10" applyFont="1" applyFill="1" applyBorder="1" applyAlignment="1">
      <alignment vertical="top" wrapText="1"/>
    </xf>
    <xf numFmtId="49" fontId="33" fillId="0" borderId="7" xfId="10" applyNumberFormat="1" applyFont="1" applyFill="1" applyBorder="1" applyAlignment="1">
      <alignment vertical="top"/>
    </xf>
    <xf numFmtId="0" fontId="11" fillId="0" borderId="25" xfId="10" applyFont="1" applyFill="1" applyBorder="1" applyAlignment="1">
      <alignment vertical="top" wrapText="1"/>
    </xf>
    <xf numFmtId="4" fontId="33" fillId="0" borderId="7" xfId="10" applyNumberFormat="1" applyFont="1" applyFill="1" applyBorder="1"/>
    <xf numFmtId="4" fontId="33" fillId="0" borderId="6" xfId="10" applyNumberFormat="1" applyFont="1" applyFill="1" applyBorder="1" applyAlignment="1">
      <alignment horizontal="center"/>
    </xf>
    <xf numFmtId="4" fontId="11" fillId="0" borderId="5" xfId="10" applyNumberFormat="1" applyFont="1" applyFill="1" applyBorder="1" applyAlignment="1">
      <alignment horizontal="center"/>
    </xf>
    <xf numFmtId="4" fontId="33" fillId="0" borderId="5" xfId="10" applyNumberFormat="1" applyFont="1" applyFill="1" applyBorder="1" applyAlignment="1">
      <alignment horizontal="center"/>
    </xf>
    <xf numFmtId="0" fontId="33" fillId="0" borderId="0" xfId="10" applyFont="1" applyFill="1" applyAlignment="1">
      <alignment horizontal="left"/>
    </xf>
    <xf numFmtId="4" fontId="33" fillId="0" borderId="0" xfId="14" applyNumberFormat="1" applyFont="1" applyFill="1" applyAlignment="1">
      <alignment horizontal="left" vertical="top"/>
    </xf>
    <xf numFmtId="4" fontId="33" fillId="0" borderId="0" xfId="13" applyNumberFormat="1" applyFont="1" applyFill="1" applyAlignment="1">
      <alignment horizontal="left" vertical="top" wrapText="1"/>
    </xf>
    <xf numFmtId="4" fontId="33" fillId="0" borderId="2" xfId="15" applyNumberFormat="1" applyFont="1" applyFill="1" applyBorder="1" applyAlignment="1" applyProtection="1">
      <alignment horizontal="right" vertical="top" wrapText="1"/>
    </xf>
    <xf numFmtId="174" fontId="33" fillId="0" borderId="16" xfId="10" applyNumberFormat="1" applyFont="1" applyFill="1" applyBorder="1" applyAlignment="1">
      <alignment horizontal="center" vertical="center" wrapText="1"/>
    </xf>
    <xf numFmtId="2" fontId="33" fillId="0" borderId="16" xfId="10" applyNumberFormat="1" applyFont="1" applyFill="1" applyBorder="1" applyAlignment="1">
      <alignment horizontal="center" vertical="center" wrapText="1"/>
    </xf>
    <xf numFmtId="0" fontId="33" fillId="0" borderId="16" xfId="10" applyFont="1" applyFill="1" applyBorder="1" applyAlignment="1">
      <alignment vertical="center" wrapText="1"/>
    </xf>
    <xf numFmtId="0" fontId="33" fillId="0" borderId="28" xfId="10" applyFont="1" applyFill="1" applyBorder="1" applyAlignment="1">
      <alignment vertical="center" wrapText="1"/>
    </xf>
    <xf numFmtId="0" fontId="33" fillId="0" borderId="2" xfId="10" applyFont="1" applyFill="1" applyBorder="1" applyAlignment="1">
      <alignment vertical="top" wrapText="1"/>
    </xf>
    <xf numFmtId="4" fontId="33" fillId="0" borderId="19" xfId="13" applyNumberFormat="1" applyFont="1" applyFill="1" applyBorder="1" applyAlignment="1">
      <alignment horizontal="right" vertical="top" wrapText="1"/>
    </xf>
    <xf numFmtId="49" fontId="11" fillId="0" borderId="0" xfId="10" applyNumberFormat="1" applyFont="1" applyFill="1" applyAlignment="1">
      <alignment horizontal="center" vertical="center"/>
    </xf>
    <xf numFmtId="2" fontId="11" fillId="0" borderId="0" xfId="10" applyNumberFormat="1" applyFont="1" applyFill="1" applyAlignment="1">
      <alignment horizontal="center" vertical="center"/>
    </xf>
    <xf numFmtId="0" fontId="33" fillId="0" borderId="0" xfId="10" applyFont="1" applyFill="1" applyAlignment="1">
      <alignment vertical="top" wrapText="1"/>
    </xf>
    <xf numFmtId="49" fontId="33" fillId="0" borderId="0" xfId="10" applyNumberFormat="1" applyFont="1" applyFill="1" applyAlignment="1">
      <alignment vertical="top"/>
    </xf>
    <xf numFmtId="4" fontId="11" fillId="0" borderId="0" xfId="10" applyNumberFormat="1" applyFont="1" applyFill="1"/>
    <xf numFmtId="4" fontId="11" fillId="0" borderId="2" xfId="10" applyNumberFormat="1" applyFont="1" applyFill="1" applyBorder="1" applyAlignment="1">
      <alignment horizontal="center" vertical="top"/>
    </xf>
    <xf numFmtId="0" fontId="11" fillId="0" borderId="2" xfId="10" applyFont="1" applyFill="1" applyBorder="1" applyAlignment="1">
      <alignment vertical="top" wrapText="1"/>
    </xf>
    <xf numFmtId="49" fontId="11" fillId="0" borderId="7" xfId="10" applyNumberFormat="1" applyFont="1" applyFill="1" applyBorder="1" applyAlignment="1">
      <alignment vertical="top"/>
    </xf>
    <xf numFmtId="49" fontId="11" fillId="0" borderId="2" xfId="10" applyNumberFormat="1" applyFont="1" applyFill="1" applyBorder="1" applyAlignment="1">
      <alignment horizontal="center" vertical="center"/>
    </xf>
    <xf numFmtId="168" fontId="11" fillId="0" borderId="0" xfId="10" applyNumberFormat="1" applyFont="1" applyFill="1" applyAlignment="1">
      <alignment horizontal="center" vertical="center"/>
    </xf>
    <xf numFmtId="4" fontId="11" fillId="0" borderId="5" xfId="10" applyNumberFormat="1" applyFont="1" applyFill="1" applyBorder="1" applyAlignment="1">
      <alignment horizontal="center" vertical="center"/>
    </xf>
    <xf numFmtId="49" fontId="11" fillId="0" borderId="5" xfId="10" applyNumberFormat="1" applyFont="1" applyFill="1" applyBorder="1" applyAlignment="1">
      <alignment horizontal="center" vertical="center"/>
    </xf>
    <xf numFmtId="0" fontId="33" fillId="0" borderId="5" xfId="10" applyFont="1" applyFill="1" applyBorder="1" applyAlignment="1">
      <alignment vertical="top" wrapText="1"/>
    </xf>
    <xf numFmtId="4" fontId="33" fillId="0" borderId="19" xfId="10" applyNumberFormat="1" applyFont="1" applyFill="1" applyBorder="1" applyAlignment="1">
      <alignment horizontal="center"/>
    </xf>
    <xf numFmtId="168" fontId="11" fillId="0" borderId="26" xfId="10" applyNumberFormat="1" applyFont="1" applyFill="1" applyBorder="1" applyAlignment="1">
      <alignment horizontal="center" vertical="center"/>
    </xf>
    <xf numFmtId="4" fontId="11" fillId="0" borderId="26" xfId="10" applyNumberFormat="1" applyFont="1" applyFill="1" applyBorder="1" applyAlignment="1">
      <alignment horizontal="center" vertical="center"/>
    </xf>
    <xf numFmtId="2" fontId="11" fillId="0" borderId="26" xfId="10" applyNumberFormat="1" applyFont="1" applyFill="1" applyBorder="1" applyAlignment="1">
      <alignment horizontal="center" vertical="center"/>
    </xf>
    <xf numFmtId="49" fontId="11" fillId="0" borderId="26" xfId="10" applyNumberFormat="1" applyFont="1" applyFill="1" applyBorder="1" applyAlignment="1">
      <alignment horizontal="center" vertical="center"/>
    </xf>
    <xf numFmtId="0" fontId="11" fillId="0" borderId="0" xfId="10" applyFont="1" applyFill="1" applyAlignment="1">
      <alignment vertical="top" wrapText="1"/>
    </xf>
    <xf numFmtId="0" fontId="33" fillId="0" borderId="20" xfId="10" applyFont="1" applyFill="1" applyBorder="1"/>
    <xf numFmtId="49" fontId="33" fillId="0" borderId="19" xfId="10" applyNumberFormat="1" applyFont="1" applyFill="1" applyBorder="1" applyAlignment="1">
      <alignment horizontal="center" vertical="center"/>
    </xf>
    <xf numFmtId="0" fontId="11" fillId="0" borderId="20" xfId="10" applyFont="1" applyFill="1" applyBorder="1"/>
    <xf numFmtId="176" fontId="11" fillId="0" borderId="26" xfId="10" applyNumberFormat="1" applyFont="1" applyFill="1" applyBorder="1" applyAlignment="1">
      <alignment horizontal="center" vertical="center"/>
    </xf>
    <xf numFmtId="49" fontId="11" fillId="0" borderId="19" xfId="10" applyNumberFormat="1" applyFont="1" applyFill="1" applyBorder="1" applyAlignment="1">
      <alignment horizontal="center" vertical="center"/>
    </xf>
    <xf numFmtId="176" fontId="11" fillId="0" borderId="28" xfId="10" applyNumberFormat="1" applyFont="1" applyFill="1" applyBorder="1" applyAlignment="1">
      <alignment horizontal="center" vertical="center"/>
    </xf>
    <xf numFmtId="0" fontId="33" fillId="0" borderId="28" xfId="10" applyFont="1" applyFill="1" applyBorder="1" applyAlignment="1">
      <alignment vertical="top" wrapText="1"/>
    </xf>
    <xf numFmtId="4" fontId="11" fillId="0" borderId="25" xfId="10" applyNumberFormat="1" applyFont="1" applyFill="1" applyBorder="1" applyAlignment="1">
      <alignment horizontal="center" vertical="center"/>
    </xf>
    <xf numFmtId="49" fontId="11" fillId="0" borderId="25" xfId="10" applyNumberFormat="1" applyFont="1" applyFill="1" applyBorder="1" applyAlignment="1">
      <alignment horizontal="center" vertical="center"/>
    </xf>
    <xf numFmtId="0" fontId="33" fillId="0" borderId="25" xfId="10" applyFont="1" applyFill="1" applyBorder="1" applyAlignment="1">
      <alignment horizontal="center" vertical="center" wrapText="1"/>
    </xf>
    <xf numFmtId="49" fontId="33" fillId="0" borderId="25" xfId="10" applyNumberFormat="1" applyFont="1" applyFill="1" applyBorder="1" applyAlignment="1">
      <alignment horizontal="center" vertical="center"/>
    </xf>
    <xf numFmtId="4" fontId="33" fillId="0" borderId="20" xfId="10" applyNumberFormat="1" applyFont="1" applyFill="1" applyBorder="1" applyAlignment="1">
      <alignment horizontal="center"/>
    </xf>
    <xf numFmtId="4" fontId="11" fillId="0" borderId="10" xfId="10" applyNumberFormat="1" applyFont="1" applyFill="1" applyBorder="1" applyAlignment="1">
      <alignment horizontal="center" vertical="center"/>
    </xf>
    <xf numFmtId="49" fontId="11" fillId="0" borderId="10" xfId="10" applyNumberFormat="1" applyFont="1" applyFill="1" applyBorder="1" applyAlignment="1">
      <alignment horizontal="center" vertical="center"/>
    </xf>
    <xf numFmtId="176" fontId="11" fillId="0" borderId="0" xfId="10" applyNumberFormat="1" applyFont="1" applyFill="1" applyAlignment="1">
      <alignment horizontal="center" vertical="center"/>
    </xf>
    <xf numFmtId="0" fontId="11" fillId="0" borderId="0" xfId="10" applyFont="1" applyFill="1" applyAlignment="1">
      <alignment horizontal="center" vertical="center" wrapText="1"/>
    </xf>
    <xf numFmtId="176" fontId="11" fillId="0" borderId="27" xfId="10" applyNumberFormat="1" applyFont="1" applyFill="1" applyBorder="1" applyAlignment="1">
      <alignment horizontal="center" vertical="center"/>
    </xf>
    <xf numFmtId="4" fontId="33" fillId="0" borderId="0" xfId="10" applyNumberFormat="1" applyFont="1" applyFill="1" applyAlignment="1">
      <alignment horizontal="center" vertical="center"/>
    </xf>
    <xf numFmtId="0" fontId="12" fillId="0" borderId="0" xfId="10" applyFont="1" applyFill="1"/>
    <xf numFmtId="0" fontId="12" fillId="0" borderId="20" xfId="10" applyFont="1" applyFill="1" applyBorder="1"/>
    <xf numFmtId="0" fontId="11" fillId="0" borderId="2" xfId="10" applyFont="1" applyFill="1" applyBorder="1" applyAlignment="1">
      <alignment horizontal="left" vertical="center" wrapText="1"/>
    </xf>
    <xf numFmtId="0" fontId="33" fillId="0" borderId="19" xfId="10" applyFont="1" applyFill="1" applyBorder="1" applyAlignment="1">
      <alignment horizontal="center" vertical="center" wrapText="1"/>
    </xf>
    <xf numFmtId="0" fontId="33" fillId="0" borderId="0" xfId="10" applyFont="1" applyFill="1" applyAlignment="1">
      <alignment horizontal="center" vertical="center"/>
    </xf>
    <xf numFmtId="2" fontId="11" fillId="0" borderId="25" xfId="10" applyNumberFormat="1" applyFont="1" applyFill="1" applyBorder="1" applyAlignment="1">
      <alignment horizontal="center" vertical="center"/>
    </xf>
    <xf numFmtId="4" fontId="12" fillId="0" borderId="0" xfId="10" applyNumberFormat="1" applyFont="1" applyFill="1"/>
    <xf numFmtId="4" fontId="12" fillId="0" borderId="20" xfId="10" applyNumberFormat="1" applyFont="1" applyFill="1" applyBorder="1" applyAlignment="1">
      <alignment horizontal="center"/>
    </xf>
    <xf numFmtId="4" fontId="12" fillId="0" borderId="0" xfId="10" applyNumberFormat="1" applyFont="1" applyFill="1" applyAlignment="1">
      <alignment horizontal="center"/>
    </xf>
    <xf numFmtId="0" fontId="12" fillId="0" borderId="0" xfId="11" applyFont="1" applyFill="1"/>
    <xf numFmtId="4" fontId="13" fillId="0" borderId="0" xfId="11" applyNumberFormat="1" applyFont="1" applyFill="1" applyAlignment="1">
      <alignment vertical="top"/>
    </xf>
    <xf numFmtId="0" fontId="13" fillId="0" borderId="0" xfId="11" applyFont="1" applyFill="1" applyAlignment="1">
      <alignment vertical="top"/>
    </xf>
    <xf numFmtId="4" fontId="12" fillId="0" borderId="0" xfId="12" applyNumberFormat="1" applyFont="1" applyFill="1" applyAlignment="1">
      <alignment vertical="top" wrapText="1"/>
    </xf>
    <xf numFmtId="4" fontId="12" fillId="0" borderId="0" xfId="13" applyNumberFormat="1" applyFont="1" applyFill="1" applyAlignment="1">
      <alignment horizontal="right" vertical="top" wrapText="1"/>
    </xf>
    <xf numFmtId="4" fontId="11" fillId="0" borderId="2" xfId="10" applyNumberFormat="1" applyFont="1" applyFill="1" applyBorder="1" applyAlignment="1">
      <alignment horizontal="center" vertical="center"/>
    </xf>
    <xf numFmtId="0" fontId="33" fillId="0" borderId="2" xfId="10" applyFont="1" applyFill="1" applyBorder="1" applyAlignment="1">
      <alignment horizontal="center" vertical="center" wrapText="1"/>
    </xf>
    <xf numFmtId="49" fontId="33" fillId="0" borderId="7" xfId="10" applyNumberFormat="1" applyFont="1" applyFill="1" applyBorder="1" applyAlignment="1">
      <alignment horizontal="center" vertical="center"/>
    </xf>
    <xf numFmtId="2" fontId="11" fillId="0" borderId="20" xfId="10" applyNumberFormat="1" applyFont="1" applyFill="1" applyBorder="1" applyAlignment="1">
      <alignment horizontal="center" vertical="center" wrapText="1"/>
    </xf>
    <xf numFmtId="2" fontId="11" fillId="0" borderId="0" xfId="10" applyNumberFormat="1" applyFont="1" applyFill="1" applyAlignment="1">
      <alignment horizontal="center" vertical="center" wrapText="1"/>
    </xf>
    <xf numFmtId="0" fontId="33" fillId="0" borderId="10" xfId="10" applyFont="1" applyFill="1" applyBorder="1" applyAlignment="1">
      <alignment vertical="top" wrapText="1"/>
    </xf>
    <xf numFmtId="0" fontId="13" fillId="0" borderId="0" xfId="10" applyFont="1" applyFill="1" applyAlignment="1">
      <alignment horizontal="center" vertical="center"/>
    </xf>
    <xf numFmtId="4" fontId="13" fillId="0" borderId="0" xfId="10" applyNumberFormat="1" applyFont="1" applyFill="1" applyAlignment="1">
      <alignment horizontal="center" vertical="center"/>
    </xf>
    <xf numFmtId="4" fontId="13" fillId="0" borderId="20" xfId="10" applyNumberFormat="1" applyFont="1" applyFill="1" applyBorder="1" applyAlignment="1">
      <alignment horizontal="center" vertical="center"/>
    </xf>
    <xf numFmtId="0" fontId="13" fillId="0" borderId="0" xfId="11" applyFont="1" applyFill="1" applyAlignment="1">
      <alignment horizontal="center" vertical="center" wrapText="1"/>
    </xf>
    <xf numFmtId="0" fontId="12" fillId="0" borderId="0" xfId="10" applyFont="1" applyFill="1" applyAlignment="1">
      <alignment horizontal="center" vertical="center"/>
    </xf>
    <xf numFmtId="4" fontId="12" fillId="0" borderId="0" xfId="10" applyNumberFormat="1" applyFont="1" applyFill="1" applyAlignment="1">
      <alignment horizontal="center" vertical="center"/>
    </xf>
    <xf numFmtId="4" fontId="12" fillId="0" borderId="20" xfId="10" applyNumberFormat="1" applyFont="1" applyFill="1" applyBorder="1" applyAlignment="1">
      <alignment horizontal="center" vertical="center"/>
    </xf>
    <xf numFmtId="177" fontId="33" fillId="0" borderId="26" xfId="14" applyNumberFormat="1" applyFont="1" applyFill="1" applyBorder="1" applyAlignment="1">
      <alignment vertical="center" wrapText="1"/>
    </xf>
    <xf numFmtId="177" fontId="33" fillId="0" borderId="26" xfId="14" applyNumberFormat="1" applyFont="1" applyFill="1" applyBorder="1" applyAlignment="1">
      <alignment horizontal="center" vertical="center" wrapText="1"/>
    </xf>
    <xf numFmtId="0" fontId="33" fillId="0" borderId="31" xfId="10" applyFont="1" applyFill="1" applyBorder="1" applyAlignment="1">
      <alignment horizontal="center" vertical="top" wrapText="1"/>
    </xf>
    <xf numFmtId="0" fontId="33" fillId="0" borderId="31" xfId="10" applyFont="1" applyFill="1" applyBorder="1" applyAlignment="1">
      <alignment vertical="top" wrapText="1"/>
    </xf>
    <xf numFmtId="177" fontId="33" fillId="0" borderId="27" xfId="14" applyNumberFormat="1" applyFont="1" applyFill="1" applyBorder="1" applyAlignment="1">
      <alignment vertical="center" wrapText="1"/>
    </xf>
    <xf numFmtId="177" fontId="33" fillId="0" borderId="27" xfId="14" applyNumberFormat="1" applyFont="1" applyFill="1" applyBorder="1" applyAlignment="1">
      <alignment horizontal="center" vertical="center" wrapText="1"/>
    </xf>
    <xf numFmtId="0" fontId="33" fillId="0" borderId="27" xfId="10" applyFont="1" applyFill="1" applyBorder="1" applyAlignment="1">
      <alignment horizontal="center" vertical="top" wrapText="1"/>
    </xf>
    <xf numFmtId="0" fontId="33" fillId="0" borderId="27" xfId="10" applyFont="1" applyFill="1" applyBorder="1" applyAlignment="1">
      <alignment vertical="top" wrapText="1"/>
    </xf>
    <xf numFmtId="0" fontId="33" fillId="0" borderId="27" xfId="10" applyFont="1" applyFill="1" applyBorder="1" applyAlignment="1">
      <alignment horizontal="right" vertical="top" wrapText="1"/>
    </xf>
    <xf numFmtId="4" fontId="12" fillId="0" borderId="0" xfId="11" applyNumberFormat="1" applyFont="1" applyFill="1" applyAlignment="1">
      <alignment vertical="top" wrapText="1"/>
    </xf>
    <xf numFmtId="172" fontId="12" fillId="0" borderId="0" xfId="11" applyNumberFormat="1" applyFont="1" applyFill="1" applyAlignment="1">
      <alignment vertical="top" wrapText="1"/>
    </xf>
    <xf numFmtId="0" fontId="33" fillId="0" borderId="27" xfId="14" applyFont="1" applyFill="1" applyBorder="1" applyAlignment="1">
      <alignment vertical="top" wrapText="1"/>
    </xf>
    <xf numFmtId="0" fontId="33" fillId="0" borderId="27" xfId="17" applyFont="1" applyFill="1" applyBorder="1" applyAlignment="1">
      <alignment horizontal="center" vertical="top" wrapText="1"/>
    </xf>
    <xf numFmtId="0" fontId="12" fillId="0" borderId="0" xfId="10" applyFont="1" applyFill="1" applyAlignment="1">
      <alignment horizontal="right"/>
    </xf>
    <xf numFmtId="0" fontId="12" fillId="0" borderId="20" xfId="10" applyFont="1" applyFill="1" applyBorder="1" applyAlignment="1">
      <alignment horizontal="right"/>
    </xf>
    <xf numFmtId="177" fontId="33" fillId="0" borderId="27" xfId="14" applyNumberFormat="1" applyFont="1" applyFill="1" applyBorder="1" applyAlignment="1">
      <alignment horizontal="right" vertical="center" wrapText="1"/>
    </xf>
    <xf numFmtId="0" fontId="33" fillId="0" borderId="27" xfId="10" applyFont="1" applyFill="1" applyBorder="1" applyAlignment="1">
      <alignment horizontal="left" vertical="top" wrapText="1"/>
    </xf>
    <xf numFmtId="0" fontId="12" fillId="0" borderId="0" xfId="10" applyFont="1" applyFill="1" applyAlignment="1">
      <alignment horizontal="right" vertical="center"/>
    </xf>
    <xf numFmtId="4" fontId="12" fillId="0" borderId="0" xfId="10" applyNumberFormat="1" applyFont="1" applyFill="1" applyAlignment="1">
      <alignment horizontal="right" vertical="center"/>
    </xf>
    <xf numFmtId="4" fontId="12" fillId="0" borderId="20" xfId="10" applyNumberFormat="1" applyFont="1" applyFill="1" applyBorder="1" applyAlignment="1">
      <alignment horizontal="right" vertical="center"/>
    </xf>
    <xf numFmtId="0" fontId="13" fillId="0" borderId="0" xfId="11" applyFont="1" applyFill="1" applyAlignment="1">
      <alignment horizontal="right" vertical="center" wrapText="1"/>
    </xf>
    <xf numFmtId="177" fontId="33" fillId="0" borderId="29" xfId="14" applyNumberFormat="1" applyFont="1" applyFill="1" applyBorder="1" applyAlignment="1">
      <alignment vertical="center" wrapText="1"/>
    </xf>
    <xf numFmtId="177" fontId="33" fillId="0" borderId="29" xfId="14" applyNumberFormat="1" applyFont="1" applyFill="1" applyBorder="1" applyAlignment="1">
      <alignment horizontal="right" vertical="center" wrapText="1"/>
    </xf>
    <xf numFmtId="4" fontId="13" fillId="0" borderId="0" xfId="10" applyNumberFormat="1" applyFont="1" applyFill="1" applyAlignment="1">
      <alignment horizontal="left"/>
    </xf>
    <xf numFmtId="177" fontId="33" fillId="0" borderId="32" xfId="14" applyNumberFormat="1" applyFont="1" applyFill="1" applyBorder="1" applyAlignment="1">
      <alignment horizontal="center" vertical="center" wrapText="1"/>
    </xf>
    <xf numFmtId="0" fontId="33" fillId="0" borderId="26" xfId="10" applyFont="1" applyFill="1" applyBorder="1" applyAlignment="1">
      <alignment horizontal="center" vertical="top" wrapText="1"/>
    </xf>
    <xf numFmtId="0" fontId="33" fillId="0" borderId="26" xfId="10" applyFont="1" applyFill="1" applyBorder="1" applyAlignment="1">
      <alignment horizontal="right" vertical="top" wrapText="1"/>
    </xf>
    <xf numFmtId="177" fontId="33" fillId="0" borderId="12" xfId="14" applyNumberFormat="1" applyFont="1" applyFill="1" applyBorder="1" applyAlignment="1">
      <alignment horizontal="center" vertical="center" wrapText="1"/>
    </xf>
    <xf numFmtId="177" fontId="33" fillId="0" borderId="34" xfId="14" applyNumberFormat="1" applyFont="1" applyFill="1" applyBorder="1" applyAlignment="1">
      <alignment horizontal="center" vertical="center" wrapText="1"/>
    </xf>
    <xf numFmtId="177" fontId="33" fillId="0" borderId="29" xfId="14" applyNumberFormat="1" applyFont="1" applyFill="1" applyBorder="1" applyAlignment="1">
      <alignment horizontal="center" vertical="center" wrapText="1"/>
    </xf>
    <xf numFmtId="0" fontId="33" fillId="0" borderId="22" xfId="10" applyFont="1" applyFill="1" applyBorder="1" applyAlignment="1">
      <alignment vertical="top" wrapText="1"/>
    </xf>
    <xf numFmtId="0" fontId="33" fillId="0" borderId="6" xfId="10" applyFont="1" applyFill="1" applyBorder="1" applyAlignment="1">
      <alignment vertical="top" wrapText="1"/>
    </xf>
    <xf numFmtId="0" fontId="33" fillId="0" borderId="35" xfId="10" applyFont="1" applyFill="1" applyBorder="1" applyAlignment="1">
      <alignment vertical="top" wrapText="1"/>
    </xf>
    <xf numFmtId="0" fontId="33" fillId="0" borderId="36" xfId="10" applyFont="1" applyFill="1" applyBorder="1" applyAlignment="1">
      <alignment vertical="top" wrapText="1"/>
    </xf>
    <xf numFmtId="0" fontId="33" fillId="0" borderId="4" xfId="10" applyFont="1" applyFill="1" applyBorder="1" applyAlignment="1">
      <alignment vertical="top" wrapText="1"/>
    </xf>
    <xf numFmtId="0" fontId="36" fillId="0" borderId="0" xfId="10" applyFont="1" applyFill="1" applyAlignment="1">
      <alignment horizontal="center" vertical="center"/>
    </xf>
    <xf numFmtId="2" fontId="12" fillId="0" borderId="0" xfId="18" applyNumberFormat="1" applyFont="1" applyFill="1" applyAlignment="1">
      <alignment horizontal="right"/>
    </xf>
    <xf numFmtId="0" fontId="36" fillId="0" borderId="0" xfId="10" applyFont="1" applyFill="1"/>
    <xf numFmtId="0" fontId="12" fillId="0" borderId="0" xfId="10" applyFont="1" applyFill="1" applyAlignment="1">
      <alignment horizontal="center"/>
    </xf>
    <xf numFmtId="0" fontId="12" fillId="0" borderId="25" xfId="10" applyFont="1" applyFill="1" applyBorder="1" applyAlignment="1">
      <alignment horizontal="center"/>
    </xf>
    <xf numFmtId="0" fontId="12" fillId="0" borderId="19" xfId="10" applyFont="1" applyFill="1" applyBorder="1"/>
    <xf numFmtId="168" fontId="11" fillId="0" borderId="25" xfId="10" applyNumberFormat="1" applyFont="1" applyFill="1" applyBorder="1" applyAlignment="1">
      <alignment horizontal="center" vertical="center"/>
    </xf>
    <xf numFmtId="178" fontId="13" fillId="0" borderId="0" xfId="11" applyNumberFormat="1" applyFont="1" applyFill="1" applyAlignment="1">
      <alignment horizontal="right" vertical="center" wrapText="1"/>
    </xf>
    <xf numFmtId="172" fontId="13" fillId="0" borderId="0" xfId="11" applyNumberFormat="1" applyFont="1" applyFill="1" applyAlignment="1">
      <alignment horizontal="center" vertical="center" wrapText="1"/>
    </xf>
    <xf numFmtId="0" fontId="13" fillId="0" borderId="0" xfId="10" applyFont="1" applyFill="1" applyAlignment="1">
      <alignment horizontal="center" vertical="center" wrapText="1"/>
    </xf>
    <xf numFmtId="0" fontId="13" fillId="0" borderId="19" xfId="10" applyFont="1" applyFill="1" applyBorder="1" applyAlignment="1">
      <alignment horizontal="center" vertical="center" wrapText="1"/>
    </xf>
    <xf numFmtId="0" fontId="33" fillId="0" borderId="30" xfId="10" applyFont="1" applyFill="1" applyBorder="1" applyAlignment="1">
      <alignment vertical="top" wrapText="1"/>
    </xf>
    <xf numFmtId="0" fontId="33" fillId="0" borderId="27" xfId="17" applyFont="1" applyFill="1" applyBorder="1" applyAlignment="1">
      <alignment horizontal="right" vertical="top" wrapText="1"/>
    </xf>
    <xf numFmtId="177" fontId="33" fillId="0" borderId="28" xfId="14" applyNumberFormat="1" applyFont="1" applyFill="1" applyBorder="1" applyAlignment="1">
      <alignment horizontal="center" vertical="center" wrapText="1"/>
    </xf>
    <xf numFmtId="0" fontId="33" fillId="0" borderId="28" xfId="10" applyFont="1" applyFill="1" applyBorder="1" applyAlignment="1">
      <alignment horizontal="center" vertical="top" wrapText="1"/>
    </xf>
    <xf numFmtId="0" fontId="33" fillId="0" borderId="28" xfId="10" applyFont="1" applyFill="1" applyBorder="1" applyAlignment="1">
      <alignment horizontal="right" vertical="top" wrapText="1"/>
    </xf>
    <xf numFmtId="175" fontId="12" fillId="0" borderId="0" xfId="11" applyNumberFormat="1" applyFont="1" applyFill="1" applyAlignment="1">
      <alignment horizontal="right" vertical="center" wrapText="1"/>
    </xf>
    <xf numFmtId="179" fontId="12" fillId="0" borderId="18" xfId="11" applyNumberFormat="1" applyFont="1" applyFill="1" applyBorder="1" applyAlignment="1">
      <alignment horizontal="right" vertical="center" wrapText="1"/>
    </xf>
    <xf numFmtId="10" fontId="12" fillId="0" borderId="18" xfId="3" applyNumberFormat="1" applyFont="1" applyFill="1" applyBorder="1" applyAlignment="1">
      <alignment horizontal="right" vertical="center" wrapText="1"/>
    </xf>
    <xf numFmtId="175" fontId="12" fillId="0" borderId="18" xfId="11" applyNumberFormat="1" applyFont="1" applyFill="1" applyBorder="1" applyAlignment="1">
      <alignment horizontal="right" vertical="center" wrapText="1"/>
    </xf>
    <xf numFmtId="0" fontId="12" fillId="0" borderId="18" xfId="10" applyFont="1" applyFill="1" applyBorder="1" applyAlignment="1">
      <alignment horizontal="center" vertical="center" wrapText="1"/>
    </xf>
    <xf numFmtId="0" fontId="12" fillId="0" borderId="18" xfId="10" applyFont="1" applyFill="1" applyBorder="1" applyAlignment="1">
      <alignment vertical="center" wrapText="1"/>
    </xf>
    <xf numFmtId="0" fontId="12" fillId="0" borderId="21" xfId="10" applyFont="1" applyFill="1" applyBorder="1" applyAlignment="1">
      <alignment vertical="center" wrapText="1"/>
    </xf>
    <xf numFmtId="0" fontId="13" fillId="0" borderId="25" xfId="10" applyFont="1" applyFill="1" applyBorder="1" applyAlignment="1">
      <alignment vertical="center" wrapText="1"/>
    </xf>
    <xf numFmtId="0" fontId="13" fillId="0" borderId="25" xfId="10" applyFont="1" applyFill="1" applyBorder="1" applyAlignment="1">
      <alignment horizontal="center" vertical="center"/>
    </xf>
    <xf numFmtId="177" fontId="33" fillId="0" borderId="22" xfId="14" applyNumberFormat="1" applyFont="1" applyFill="1" applyBorder="1" applyAlignment="1">
      <alignment horizontal="center" vertical="center" wrapText="1"/>
    </xf>
    <xf numFmtId="177" fontId="33" fillId="0" borderId="37" xfId="14" applyNumberFormat="1" applyFont="1" applyFill="1" applyBorder="1" applyAlignment="1">
      <alignment horizontal="center" vertical="center" wrapText="1"/>
    </xf>
    <xf numFmtId="49" fontId="33" fillId="0" borderId="31" xfId="10" applyNumberFormat="1" applyFont="1" applyFill="1" applyBorder="1" applyAlignment="1">
      <alignment horizontal="right" vertical="top" wrapText="1"/>
    </xf>
    <xf numFmtId="177" fontId="33" fillId="0" borderId="2" xfId="14" applyNumberFormat="1" applyFont="1" applyFill="1" applyBorder="1" applyAlignment="1">
      <alignment horizontal="center" vertical="center" wrapText="1"/>
    </xf>
    <xf numFmtId="177" fontId="33" fillId="0" borderId="39" xfId="14" applyNumberFormat="1" applyFont="1" applyFill="1" applyBorder="1" applyAlignment="1">
      <alignment horizontal="center" vertical="center" wrapText="1"/>
    </xf>
    <xf numFmtId="49" fontId="33" fillId="0" borderId="27" xfId="10" applyNumberFormat="1" applyFont="1" applyFill="1" applyBorder="1" applyAlignment="1">
      <alignment horizontal="right" vertical="top" wrapText="1"/>
    </xf>
    <xf numFmtId="177" fontId="33" fillId="0" borderId="23" xfId="14" applyNumberFormat="1" applyFont="1" applyFill="1" applyBorder="1" applyAlignment="1">
      <alignment horizontal="center" vertical="center" wrapText="1"/>
    </xf>
    <xf numFmtId="177" fontId="33" fillId="0" borderId="40" xfId="14" applyNumberFormat="1" applyFont="1" applyFill="1" applyBorder="1" applyAlignment="1">
      <alignment horizontal="center" vertical="center" wrapText="1"/>
    </xf>
    <xf numFmtId="177" fontId="33" fillId="0" borderId="41" xfId="14" applyNumberFormat="1" applyFont="1" applyFill="1" applyBorder="1" applyAlignment="1">
      <alignment horizontal="center" vertical="center" wrapText="1"/>
    </xf>
    <xf numFmtId="177" fontId="33" fillId="0" borderId="42" xfId="14" applyNumberFormat="1" applyFont="1" applyFill="1" applyBorder="1" applyAlignment="1">
      <alignment horizontal="center" vertical="center" wrapText="1"/>
    </xf>
    <xf numFmtId="0" fontId="33" fillId="0" borderId="29" xfId="10" applyFont="1" applyFill="1" applyBorder="1" applyAlignment="1">
      <alignment vertical="top" wrapText="1"/>
    </xf>
    <xf numFmtId="0" fontId="12" fillId="0" borderId="29" xfId="10" applyFont="1" applyFill="1" applyBorder="1" applyAlignment="1">
      <alignment vertical="top" wrapText="1"/>
    </xf>
    <xf numFmtId="0" fontId="12" fillId="0" borderId="33" xfId="10" applyFont="1" applyFill="1" applyBorder="1" applyAlignment="1">
      <alignment horizontal="center"/>
    </xf>
    <xf numFmtId="0" fontId="11" fillId="0" borderId="33" xfId="10" applyFont="1" applyFill="1" applyBorder="1" applyAlignment="1">
      <alignment vertical="top" wrapText="1"/>
    </xf>
    <xf numFmtId="175" fontId="33" fillId="0" borderId="26" xfId="10" applyNumberFormat="1" applyFont="1" applyFill="1" applyBorder="1" applyAlignment="1">
      <alignment horizontal="center" vertical="center"/>
    </xf>
    <xf numFmtId="9" fontId="33" fillId="0" borderId="26" xfId="3" applyFont="1" applyFill="1" applyBorder="1" applyAlignment="1">
      <alignment horizontal="center" vertical="center" wrapText="1"/>
    </xf>
    <xf numFmtId="0" fontId="33" fillId="0" borderId="26" xfId="14" applyFont="1" applyFill="1" applyBorder="1" applyAlignment="1">
      <alignment horizontal="center" vertical="center" wrapText="1"/>
    </xf>
    <xf numFmtId="0" fontId="33" fillId="0" borderId="26" xfId="14" applyFont="1" applyFill="1" applyBorder="1" applyAlignment="1">
      <alignment vertical="top" wrapText="1"/>
    </xf>
    <xf numFmtId="49" fontId="33" fillId="0" borderId="26" xfId="14" applyNumberFormat="1" applyFont="1" applyFill="1" applyBorder="1" applyAlignment="1">
      <alignment horizontal="right" vertical="top" wrapText="1"/>
    </xf>
    <xf numFmtId="175" fontId="33" fillId="0" borderId="27" xfId="10" applyNumberFormat="1" applyFont="1" applyFill="1" applyBorder="1" applyAlignment="1">
      <alignment horizontal="center" vertical="center"/>
    </xf>
    <xf numFmtId="9" fontId="33" fillId="0" borderId="27" xfId="3" applyFont="1" applyFill="1" applyBorder="1" applyAlignment="1">
      <alignment horizontal="center" vertical="center" wrapText="1"/>
    </xf>
    <xf numFmtId="0" fontId="33" fillId="0" borderId="27" xfId="14" applyFont="1" applyFill="1" applyBorder="1" applyAlignment="1">
      <alignment horizontal="center" vertical="center" wrapText="1"/>
    </xf>
    <xf numFmtId="49" fontId="33" fillId="0" borderId="27" xfId="14" applyNumberFormat="1" applyFont="1" applyFill="1" applyBorder="1" applyAlignment="1">
      <alignment horizontal="right" vertical="top" wrapText="1"/>
    </xf>
    <xf numFmtId="4" fontId="33" fillId="0" borderId="0" xfId="11" applyNumberFormat="1" applyFont="1" applyFill="1" applyAlignment="1">
      <alignment vertical="top" wrapText="1"/>
    </xf>
    <xf numFmtId="172" fontId="33" fillId="0" borderId="0" xfId="11" applyNumberFormat="1" applyFont="1" applyFill="1" applyAlignment="1">
      <alignment vertical="top" wrapText="1"/>
    </xf>
    <xf numFmtId="179" fontId="33" fillId="0" borderId="27" xfId="11" applyNumberFormat="1" applyFont="1" applyFill="1" applyBorder="1" applyAlignment="1">
      <alignment horizontal="center" vertical="center" wrapText="1"/>
    </xf>
    <xf numFmtId="176" fontId="33" fillId="0" borderId="27" xfId="11" applyNumberFormat="1" applyFont="1" applyFill="1" applyBorder="1" applyAlignment="1">
      <alignment horizontal="center" vertical="center" wrapText="1"/>
    </xf>
    <xf numFmtId="175" fontId="33" fillId="0" borderId="27" xfId="11" applyNumberFormat="1" applyFont="1" applyFill="1" applyBorder="1" applyAlignment="1">
      <alignment horizontal="center" vertical="center" wrapText="1"/>
    </xf>
    <xf numFmtId="0" fontId="33" fillId="0" borderId="27" xfId="17" applyFont="1" applyFill="1" applyBorder="1" applyAlignment="1">
      <alignment horizontal="center" vertical="center" wrapText="1"/>
    </xf>
    <xf numFmtId="0" fontId="33" fillId="0" borderId="27" xfId="11" applyFont="1" applyFill="1" applyBorder="1" applyAlignment="1">
      <alignment vertical="top" wrapText="1"/>
    </xf>
    <xf numFmtId="49" fontId="33" fillId="0" borderId="27" xfId="11" applyNumberFormat="1" applyFont="1" applyFill="1" applyBorder="1" applyAlignment="1">
      <alignment horizontal="center" vertical="top" wrapText="1"/>
    </xf>
    <xf numFmtId="180" fontId="33" fillId="0" borderId="27" xfId="11" applyNumberFormat="1" applyFont="1" applyFill="1" applyBorder="1" applyAlignment="1">
      <alignment horizontal="center" vertical="center" wrapText="1"/>
    </xf>
    <xf numFmtId="4" fontId="33" fillId="0" borderId="27" xfId="11" applyNumberFormat="1" applyFont="1" applyFill="1" applyBorder="1" applyAlignment="1">
      <alignment horizontal="center" vertical="center" wrapText="1"/>
    </xf>
    <xf numFmtId="178" fontId="33" fillId="0" borderId="27" xfId="14" applyNumberFormat="1" applyFont="1" applyFill="1" applyBorder="1" applyAlignment="1">
      <alignment horizontal="center" vertical="center" wrapText="1"/>
    </xf>
    <xf numFmtId="175" fontId="33" fillId="0" borderId="27" xfId="14" applyNumberFormat="1" applyFont="1" applyFill="1" applyBorder="1" applyAlignment="1">
      <alignment horizontal="center" vertical="center" wrapText="1"/>
    </xf>
    <xf numFmtId="0" fontId="33" fillId="0" borderId="27" xfId="11" applyFont="1" applyFill="1" applyBorder="1" applyAlignment="1">
      <alignment horizontal="center" vertical="center" wrapText="1"/>
    </xf>
    <xf numFmtId="180" fontId="33" fillId="0" borderId="27" xfId="14" applyNumberFormat="1" applyFont="1" applyFill="1" applyBorder="1" applyAlignment="1">
      <alignment horizontal="center" vertical="center" wrapText="1"/>
    </xf>
    <xf numFmtId="176" fontId="33" fillId="0" borderId="27" xfId="10" applyNumberFormat="1" applyFont="1" applyFill="1" applyBorder="1" applyAlignment="1">
      <alignment horizontal="center" vertical="center" wrapText="1"/>
    </xf>
    <xf numFmtId="0" fontId="33" fillId="0" borderId="27" xfId="17" applyFont="1" applyFill="1" applyBorder="1" applyAlignment="1">
      <alignment vertical="top" wrapText="1"/>
    </xf>
    <xf numFmtId="175" fontId="33" fillId="0" borderId="29" xfId="10" applyNumberFormat="1" applyFont="1" applyFill="1" applyBorder="1" applyAlignment="1">
      <alignment horizontal="center" vertical="center"/>
    </xf>
    <xf numFmtId="178" fontId="33" fillId="0" borderId="29" xfId="14" applyNumberFormat="1" applyFont="1" applyFill="1" applyBorder="1" applyAlignment="1">
      <alignment horizontal="center" vertical="center" wrapText="1"/>
    </xf>
    <xf numFmtId="0" fontId="33" fillId="0" borderId="29" xfId="14" applyFont="1" applyFill="1" applyBorder="1" applyAlignment="1">
      <alignment horizontal="center" vertical="center" wrapText="1"/>
    </xf>
    <xf numFmtId="0" fontId="33" fillId="0" borderId="29" xfId="14" applyFont="1" applyFill="1" applyBorder="1" applyAlignment="1">
      <alignment vertical="top" wrapText="1"/>
    </xf>
    <xf numFmtId="49" fontId="33" fillId="0" borderId="29" xfId="14" applyNumberFormat="1" applyFont="1" applyFill="1" applyBorder="1" applyAlignment="1">
      <alignment horizontal="right" vertical="top" wrapText="1"/>
    </xf>
    <xf numFmtId="0" fontId="33" fillId="0" borderId="0" xfId="14" applyFont="1" applyFill="1"/>
    <xf numFmtId="9" fontId="33" fillId="0" borderId="31" xfId="3" applyFont="1" applyFill="1" applyBorder="1" applyAlignment="1">
      <alignment vertical="top" wrapText="1"/>
    </xf>
    <xf numFmtId="177" fontId="33" fillId="0" borderId="31" xfId="14" applyNumberFormat="1" applyFont="1" applyFill="1" applyBorder="1" applyAlignment="1">
      <alignment vertical="top" wrapText="1"/>
    </xf>
    <xf numFmtId="175" fontId="33" fillId="0" borderId="31" xfId="10" applyNumberFormat="1" applyFont="1" applyFill="1" applyBorder="1"/>
    <xf numFmtId="0" fontId="33" fillId="0" borderId="31" xfId="14" applyFont="1" applyFill="1" applyBorder="1" applyAlignment="1">
      <alignment vertical="top" wrapText="1"/>
    </xf>
    <xf numFmtId="49" fontId="33" fillId="0" borderId="31" xfId="14" applyNumberFormat="1" applyFont="1" applyFill="1" applyBorder="1" applyAlignment="1">
      <alignment horizontal="right" vertical="top" wrapText="1"/>
    </xf>
    <xf numFmtId="175" fontId="33" fillId="0" borderId="27" xfId="10" applyNumberFormat="1" applyFont="1" applyFill="1" applyBorder="1" applyAlignment="1">
      <alignment horizontal="center"/>
    </xf>
    <xf numFmtId="9" fontId="33" fillId="0" borderId="27" xfId="3" applyFont="1" applyFill="1" applyBorder="1" applyAlignment="1">
      <alignment vertical="top" wrapText="1"/>
    </xf>
    <xf numFmtId="177" fontId="33" fillId="0" borderId="27" xfId="14" applyNumberFormat="1" applyFont="1" applyFill="1" applyBorder="1" applyAlignment="1">
      <alignment vertical="top" wrapText="1"/>
    </xf>
    <xf numFmtId="175" fontId="33" fillId="0" borderId="27" xfId="10" applyNumberFormat="1" applyFont="1" applyFill="1" applyBorder="1"/>
    <xf numFmtId="178" fontId="33" fillId="0" borderId="27" xfId="14" applyNumberFormat="1" applyFont="1" applyFill="1" applyBorder="1" applyAlignment="1">
      <alignment vertical="top" wrapText="1"/>
    </xf>
    <xf numFmtId="0" fontId="37" fillId="0" borderId="27" xfId="10" applyFont="1" applyFill="1" applyBorder="1" applyAlignment="1">
      <alignment vertical="center" wrapText="1"/>
    </xf>
    <xf numFmtId="175" fontId="33" fillId="0" borderId="29" xfId="10" applyNumberFormat="1" applyFont="1" applyFill="1" applyBorder="1" applyAlignment="1">
      <alignment horizontal="center"/>
    </xf>
    <xf numFmtId="177" fontId="33" fillId="0" borderId="29" xfId="14" applyNumberFormat="1" applyFont="1" applyFill="1" applyBorder="1" applyAlignment="1">
      <alignment vertical="top" wrapText="1"/>
    </xf>
    <xf numFmtId="178" fontId="33" fillId="0" borderId="29" xfId="14" applyNumberFormat="1" applyFont="1" applyFill="1" applyBorder="1" applyAlignment="1">
      <alignment vertical="top" wrapText="1"/>
    </xf>
    <xf numFmtId="175" fontId="33" fillId="0" borderId="29" xfId="10" applyNumberFormat="1" applyFont="1" applyFill="1" applyBorder="1"/>
    <xf numFmtId="4" fontId="33" fillId="0" borderId="8" xfId="10" applyNumberFormat="1" applyFont="1" applyFill="1" applyBorder="1" applyAlignment="1">
      <alignment horizontal="center" vertical="center"/>
    </xf>
    <xf numFmtId="0" fontId="33" fillId="0" borderId="2" xfId="10" applyFont="1" applyFill="1" applyBorder="1" applyAlignment="1">
      <alignment horizontal="left" vertical="center" wrapText="1"/>
    </xf>
    <xf numFmtId="0" fontId="38" fillId="0" borderId="0" xfId="10" applyFont="1" applyFill="1" applyAlignment="1">
      <alignment horizontal="center" vertical="center"/>
    </xf>
    <xf numFmtId="4" fontId="33" fillId="0" borderId="0" xfId="10" applyNumberFormat="1" applyFont="1" applyFill="1" applyAlignment="1">
      <alignment horizontal="right" vertical="top"/>
    </xf>
    <xf numFmtId="173" fontId="11" fillId="0" borderId="25" xfId="10" applyNumberFormat="1" applyFont="1" applyFill="1" applyBorder="1" applyAlignment="1">
      <alignment horizontal="center" vertical="center"/>
    </xf>
    <xf numFmtId="175" fontId="33" fillId="0" borderId="28" xfId="10" applyNumberFormat="1" applyFont="1" applyFill="1" applyBorder="1" applyAlignment="1">
      <alignment horizontal="center" vertical="center"/>
    </xf>
    <xf numFmtId="9" fontId="33" fillId="0" borderId="28" xfId="3" applyFont="1" applyFill="1" applyBorder="1" applyAlignment="1">
      <alignment horizontal="center" vertical="center" wrapText="1"/>
    </xf>
    <xf numFmtId="0" fontId="33" fillId="0" borderId="28" xfId="14" applyFont="1" applyFill="1" applyBorder="1" applyAlignment="1">
      <alignment horizontal="center" vertical="center" wrapText="1"/>
    </xf>
    <xf numFmtId="0" fontId="33" fillId="0" borderId="28" xfId="14" applyFont="1" applyFill="1" applyBorder="1" applyAlignment="1">
      <alignment vertical="top" wrapText="1"/>
    </xf>
    <xf numFmtId="49" fontId="33" fillId="0" borderId="28" xfId="14" applyNumberFormat="1" applyFont="1" applyFill="1" applyBorder="1" applyAlignment="1">
      <alignment horizontal="right" vertical="top" wrapText="1"/>
    </xf>
    <xf numFmtId="168" fontId="33" fillId="0" borderId="25" xfId="10" applyNumberFormat="1" applyFont="1" applyFill="1" applyBorder="1" applyAlignment="1">
      <alignment horizontal="center" vertical="center"/>
    </xf>
    <xf numFmtId="173" fontId="11" fillId="0" borderId="26" xfId="14" applyNumberFormat="1" applyFont="1" applyFill="1" applyBorder="1" applyAlignment="1">
      <alignment horizontal="center" vertical="center"/>
    </xf>
    <xf numFmtId="175" fontId="33" fillId="0" borderId="28" xfId="10" applyNumberFormat="1" applyFont="1" applyFill="1" applyBorder="1" applyAlignment="1">
      <alignment horizontal="center"/>
    </xf>
    <xf numFmtId="177" fontId="33" fillId="0" borderId="28" xfId="14" applyNumberFormat="1" applyFont="1" applyFill="1" applyBorder="1" applyAlignment="1">
      <alignment vertical="top" wrapText="1"/>
    </xf>
    <xf numFmtId="178" fontId="33" fillId="0" borderId="28" xfId="14" applyNumberFormat="1" applyFont="1" applyFill="1" applyBorder="1" applyAlignment="1">
      <alignment vertical="top" wrapText="1"/>
    </xf>
    <xf numFmtId="175" fontId="33" fillId="0" borderId="28" xfId="10" applyNumberFormat="1" applyFont="1" applyFill="1" applyBorder="1"/>
    <xf numFmtId="4" fontId="11" fillId="0" borderId="0" xfId="10" quotePrefix="1" applyNumberFormat="1" applyFont="1" applyFill="1" applyAlignment="1">
      <alignment horizontal="center" vertical="top"/>
    </xf>
    <xf numFmtId="176" fontId="33" fillId="0" borderId="26" xfId="10" applyNumberFormat="1" applyFont="1" applyFill="1" applyBorder="1" applyAlignment="1">
      <alignment horizontal="center" vertical="center" wrapText="1"/>
    </xf>
    <xf numFmtId="180" fontId="33" fillId="0" borderId="26" xfId="14" applyNumberFormat="1" applyFont="1" applyFill="1" applyBorder="1" applyAlignment="1">
      <alignment vertical="top" wrapText="1"/>
    </xf>
    <xf numFmtId="175" fontId="33" fillId="0" borderId="26" xfId="14" applyNumberFormat="1" applyFont="1" applyFill="1" applyBorder="1" applyAlignment="1">
      <alignment vertical="top" wrapText="1"/>
    </xf>
    <xf numFmtId="0" fontId="33" fillId="0" borderId="26" xfId="14" applyFont="1" applyFill="1" applyBorder="1" applyAlignment="1">
      <alignment horizontal="center" vertical="top" wrapText="1"/>
    </xf>
    <xf numFmtId="49" fontId="33" fillId="0" borderId="26" xfId="14" applyNumberFormat="1" applyFont="1" applyFill="1" applyBorder="1" applyAlignment="1">
      <alignment horizontal="center" vertical="top" wrapText="1"/>
    </xf>
    <xf numFmtId="175" fontId="33" fillId="0" borderId="27" xfId="10" applyNumberFormat="1" applyFont="1" applyFill="1" applyBorder="1" applyAlignment="1">
      <alignment horizontal="right" vertical="center" wrapText="1"/>
    </xf>
    <xf numFmtId="180" fontId="33" fillId="0" borderId="27" xfId="14" applyNumberFormat="1" applyFont="1" applyFill="1" applyBorder="1" applyAlignment="1">
      <alignment vertical="top" wrapText="1"/>
    </xf>
    <xf numFmtId="10" fontId="33" fillId="0" borderId="27" xfId="3" applyNumberFormat="1" applyFont="1" applyFill="1" applyBorder="1" applyAlignment="1">
      <alignment horizontal="center" vertical="top" wrapText="1"/>
    </xf>
    <xf numFmtId="175" fontId="33" fillId="0" borderId="27" xfId="14" applyNumberFormat="1" applyFont="1" applyFill="1" applyBorder="1" applyAlignment="1">
      <alignment vertical="top" wrapText="1"/>
    </xf>
    <xf numFmtId="0" fontId="33" fillId="0" borderId="27" xfId="14" applyFont="1" applyFill="1" applyBorder="1" applyAlignment="1">
      <alignment horizontal="center" vertical="top" wrapText="1"/>
    </xf>
    <xf numFmtId="49" fontId="33" fillId="0" borderId="27" xfId="14" applyNumberFormat="1" applyFont="1" applyFill="1" applyBorder="1" applyAlignment="1">
      <alignment horizontal="center" vertical="top" wrapText="1"/>
    </xf>
    <xf numFmtId="180" fontId="33" fillId="0" borderId="27" xfId="10" applyNumberFormat="1" applyFont="1" applyFill="1" applyBorder="1" applyAlignment="1">
      <alignment vertical="center" wrapText="1"/>
    </xf>
    <xf numFmtId="175" fontId="33" fillId="0" borderId="27" xfId="10" applyNumberFormat="1" applyFont="1" applyFill="1" applyBorder="1" applyAlignment="1">
      <alignment vertical="center" wrapText="1"/>
    </xf>
    <xf numFmtId="0" fontId="33" fillId="0" borderId="27" xfId="10" applyFont="1" applyFill="1" applyBorder="1" applyAlignment="1">
      <alignment horizontal="center" vertical="center" wrapText="1"/>
    </xf>
    <xf numFmtId="49" fontId="33" fillId="0" borderId="27" xfId="10" applyNumberFormat="1" applyFont="1" applyFill="1" applyBorder="1" applyAlignment="1">
      <alignment horizontal="center" vertical="center" wrapText="1"/>
    </xf>
    <xf numFmtId="0" fontId="33" fillId="0" borderId="0" xfId="10" applyFont="1" applyFill="1" applyAlignment="1">
      <alignment vertical="center"/>
    </xf>
    <xf numFmtId="4" fontId="33" fillId="0" borderId="0" xfId="10" applyNumberFormat="1" applyFont="1" applyFill="1" applyAlignment="1">
      <alignment vertical="center"/>
    </xf>
    <xf numFmtId="4" fontId="11" fillId="0" borderId="0" xfId="10" applyNumberFormat="1" applyFont="1" applyFill="1" applyAlignment="1">
      <alignment vertical="center"/>
    </xf>
    <xf numFmtId="180" fontId="33" fillId="0" borderId="27" xfId="14" applyNumberFormat="1" applyFont="1" applyFill="1" applyBorder="1" applyAlignment="1">
      <alignment vertical="center" wrapText="1"/>
    </xf>
    <xf numFmtId="175" fontId="33" fillId="0" borderId="27" xfId="14" applyNumberFormat="1" applyFont="1" applyFill="1" applyBorder="1" applyAlignment="1">
      <alignment vertical="center" wrapText="1"/>
    </xf>
    <xf numFmtId="0" fontId="33" fillId="0" borderId="27" xfId="14" applyFont="1" applyFill="1" applyBorder="1" applyAlignment="1">
      <alignment vertical="center" wrapText="1"/>
    </xf>
    <xf numFmtId="175" fontId="33" fillId="0" borderId="29" xfId="10" applyNumberFormat="1" applyFont="1" applyFill="1" applyBorder="1" applyAlignment="1">
      <alignment horizontal="right" vertical="center" wrapText="1"/>
    </xf>
    <xf numFmtId="180" fontId="33" fillId="0" borderId="29" xfId="10" applyNumberFormat="1" applyFont="1" applyFill="1" applyBorder="1" applyAlignment="1">
      <alignment vertical="center" wrapText="1"/>
    </xf>
    <xf numFmtId="176" fontId="33" fillId="0" borderId="29" xfId="10" applyNumberFormat="1" applyFont="1" applyFill="1" applyBorder="1" applyAlignment="1">
      <alignment horizontal="center" vertical="center" wrapText="1"/>
    </xf>
    <xf numFmtId="175" fontId="33" fillId="0" borderId="29" xfId="10" applyNumberFormat="1" applyFont="1" applyFill="1" applyBorder="1" applyAlignment="1">
      <alignment vertical="center" wrapText="1"/>
    </xf>
    <xf numFmtId="0" fontId="33" fillId="0" borderId="29" xfId="10" applyFont="1" applyFill="1" applyBorder="1" applyAlignment="1">
      <alignment horizontal="center" vertical="center" wrapText="1"/>
    </xf>
    <xf numFmtId="0" fontId="33" fillId="0" borderId="29" xfId="10" applyFont="1" applyFill="1" applyBorder="1" applyAlignment="1">
      <alignment vertical="center" wrapText="1"/>
    </xf>
    <xf numFmtId="49" fontId="33" fillId="0" borderId="29" xfId="10" applyNumberFormat="1" applyFont="1" applyFill="1" applyBorder="1" applyAlignment="1">
      <alignment horizontal="center" vertical="center" wrapText="1"/>
    </xf>
    <xf numFmtId="4" fontId="33" fillId="0" borderId="18" xfId="14" applyNumberFormat="1" applyFont="1" applyFill="1" applyBorder="1" applyAlignment="1">
      <alignment horizontal="right" vertical="top"/>
    </xf>
    <xf numFmtId="4" fontId="33" fillId="0" borderId="18" xfId="13" applyNumberFormat="1" applyFont="1" applyFill="1" applyBorder="1" applyAlignment="1">
      <alignment horizontal="right" vertical="top" wrapText="1"/>
    </xf>
    <xf numFmtId="176" fontId="33" fillId="0" borderId="18" xfId="14" applyNumberFormat="1" applyFont="1" applyFill="1" applyBorder="1"/>
    <xf numFmtId="0" fontId="33" fillId="0" borderId="18" xfId="14" applyFont="1" applyFill="1" applyBorder="1"/>
    <xf numFmtId="176" fontId="33" fillId="0" borderId="25" xfId="14" applyNumberFormat="1" applyFont="1" applyFill="1" applyBorder="1"/>
    <xf numFmtId="0" fontId="33" fillId="0" borderId="25" xfId="14" applyFont="1" applyFill="1" applyBorder="1"/>
    <xf numFmtId="175" fontId="33" fillId="0" borderId="26" xfId="10" applyNumberFormat="1" applyFont="1" applyFill="1" applyBorder="1" applyAlignment="1">
      <alignment vertical="center" wrapText="1"/>
    </xf>
    <xf numFmtId="2" fontId="11" fillId="0" borderId="0" xfId="10" applyNumberFormat="1" applyFont="1" applyFill="1" applyAlignment="1">
      <alignment vertical="top"/>
    </xf>
    <xf numFmtId="175" fontId="33" fillId="0" borderId="27" xfId="14" applyNumberFormat="1" applyFont="1" applyFill="1" applyBorder="1" applyAlignment="1">
      <alignment horizontal="center" vertical="top" wrapText="1"/>
    </xf>
    <xf numFmtId="180" fontId="33" fillId="0" borderId="31" xfId="14" applyNumberFormat="1" applyFont="1" applyFill="1" applyBorder="1" applyAlignment="1">
      <alignment horizontal="center" vertical="top" wrapText="1"/>
    </xf>
    <xf numFmtId="0" fontId="33" fillId="0" borderId="31" xfId="14" applyFont="1" applyFill="1" applyBorder="1" applyAlignment="1">
      <alignment horizontal="center" vertical="top" wrapText="1"/>
    </xf>
    <xf numFmtId="49" fontId="33" fillId="0" borderId="31" xfId="14" applyNumberFormat="1" applyFont="1" applyFill="1" applyBorder="1" applyAlignment="1">
      <alignment horizontal="center" vertical="top" wrapText="1"/>
    </xf>
    <xf numFmtId="180" fontId="33" fillId="0" borderId="27" xfId="14" applyNumberFormat="1" applyFont="1" applyFill="1" applyBorder="1" applyAlignment="1">
      <alignment horizontal="center" vertical="top" wrapText="1"/>
    </xf>
    <xf numFmtId="175" fontId="33" fillId="0" borderId="27" xfId="10" applyNumberFormat="1" applyFont="1" applyFill="1" applyBorder="1" applyAlignment="1">
      <alignment horizontal="center" vertical="center" wrapText="1"/>
    </xf>
    <xf numFmtId="180" fontId="33" fillId="0" borderId="27" xfId="10" applyNumberFormat="1" applyFont="1" applyFill="1" applyBorder="1" applyAlignment="1">
      <alignment horizontal="center" vertical="center" wrapText="1"/>
    </xf>
    <xf numFmtId="0" fontId="33" fillId="0" borderId="26" xfId="14" applyFont="1" applyFill="1" applyBorder="1"/>
    <xf numFmtId="175" fontId="33" fillId="0" borderId="29" xfId="10" applyNumberFormat="1" applyFont="1" applyFill="1" applyBorder="1" applyAlignment="1">
      <alignment horizontal="center" vertical="center" wrapText="1"/>
    </xf>
    <xf numFmtId="180" fontId="33" fillId="0" borderId="29" xfId="10" applyNumberFormat="1" applyFont="1" applyFill="1" applyBorder="1" applyAlignment="1">
      <alignment horizontal="center" vertical="center" wrapText="1"/>
    </xf>
    <xf numFmtId="4" fontId="33" fillId="0" borderId="19" xfId="10" applyNumberFormat="1" applyFont="1" applyFill="1" applyBorder="1" applyAlignment="1">
      <alignment horizontal="center" vertical="center"/>
    </xf>
    <xf numFmtId="0" fontId="33" fillId="0" borderId="26" xfId="10" applyFont="1" applyFill="1" applyBorder="1" applyAlignment="1">
      <alignment horizontal="left" vertical="center" wrapText="1"/>
    </xf>
    <xf numFmtId="175" fontId="33" fillId="0" borderId="31" xfId="14" applyNumberFormat="1" applyFont="1" applyFill="1" applyBorder="1" applyAlignment="1">
      <alignment horizontal="center" vertical="top" wrapText="1"/>
    </xf>
    <xf numFmtId="175" fontId="33" fillId="0" borderId="28" xfId="10" applyNumberFormat="1" applyFont="1" applyFill="1" applyBorder="1" applyAlignment="1">
      <alignment horizontal="center" vertical="center" wrapText="1"/>
    </xf>
    <xf numFmtId="180" fontId="33" fillId="0" borderId="28" xfId="10" applyNumberFormat="1" applyFont="1" applyFill="1" applyBorder="1" applyAlignment="1">
      <alignment horizontal="center" vertical="center" wrapText="1"/>
    </xf>
    <xf numFmtId="0" fontId="33" fillId="0" borderId="28" xfId="10" applyFont="1" applyFill="1" applyBorder="1" applyAlignment="1">
      <alignment horizontal="center" vertical="center" wrapText="1"/>
    </xf>
    <xf numFmtId="49" fontId="33" fillId="0" borderId="28" xfId="10" applyNumberFormat="1" applyFont="1" applyFill="1" applyBorder="1" applyAlignment="1">
      <alignment horizontal="center" vertical="center" wrapText="1"/>
    </xf>
    <xf numFmtId="4" fontId="33" fillId="0" borderId="20" xfId="10" applyNumberFormat="1" applyFont="1" applyFill="1" applyBorder="1" applyAlignment="1">
      <alignment horizontal="left"/>
    </xf>
    <xf numFmtId="181" fontId="33" fillId="0" borderId="25" xfId="13" applyNumberFormat="1" applyFont="1" applyFill="1" applyBorder="1" applyAlignment="1">
      <alignment horizontal="center" vertical="top" wrapText="1"/>
    </xf>
    <xf numFmtId="4" fontId="33" fillId="0" borderId="25" xfId="15" applyNumberFormat="1" applyFont="1" applyFill="1" applyBorder="1" applyAlignment="1" applyProtection="1">
      <alignment horizontal="left" vertical="top" wrapText="1"/>
    </xf>
    <xf numFmtId="4" fontId="33" fillId="0" borderId="19" xfId="13" applyNumberFormat="1" applyFont="1" applyFill="1" applyBorder="1" applyAlignment="1">
      <alignment horizontal="left" vertical="top" wrapText="1"/>
    </xf>
    <xf numFmtId="0" fontId="11" fillId="0" borderId="0" xfId="10" applyFont="1" applyFill="1" applyAlignment="1">
      <alignment horizontal="right" vertical="center"/>
    </xf>
    <xf numFmtId="4" fontId="11" fillId="0" borderId="0" xfId="10" applyNumberFormat="1" applyFont="1" applyFill="1" applyAlignment="1">
      <alignment horizontal="right" vertical="center"/>
    </xf>
    <xf numFmtId="4" fontId="11" fillId="0" borderId="20" xfId="10" applyNumberFormat="1" applyFont="1" applyFill="1" applyBorder="1" applyAlignment="1">
      <alignment horizontal="right" vertical="center"/>
    </xf>
    <xf numFmtId="0" fontId="11" fillId="0" borderId="0" xfId="11" applyFont="1" applyFill="1" applyAlignment="1">
      <alignment horizontal="right" vertical="center" wrapText="1"/>
    </xf>
    <xf numFmtId="179" fontId="33" fillId="0" borderId="31" xfId="11" applyNumberFormat="1" applyFont="1" applyFill="1" applyBorder="1" applyAlignment="1">
      <alignment horizontal="center" vertical="center" wrapText="1"/>
    </xf>
    <xf numFmtId="175" fontId="33" fillId="0" borderId="31" xfId="11" applyNumberFormat="1" applyFont="1" applyFill="1" applyBorder="1" applyAlignment="1">
      <alignment horizontal="center" vertical="center" wrapText="1"/>
    </xf>
    <xf numFmtId="0" fontId="33" fillId="0" borderId="31" xfId="17" applyFont="1" applyFill="1" applyBorder="1" applyAlignment="1">
      <alignment horizontal="center" vertical="center" wrapText="1"/>
    </xf>
    <xf numFmtId="0" fontId="33" fillId="0" borderId="31" xfId="11" applyFont="1" applyFill="1" applyBorder="1" applyAlignment="1">
      <alignment vertical="top" wrapText="1"/>
    </xf>
    <xf numFmtId="0" fontId="33" fillId="0" borderId="27" xfId="11" applyFont="1" applyFill="1" applyBorder="1" applyAlignment="1">
      <alignment horizontal="left" vertical="top" wrapText="1"/>
    </xf>
    <xf numFmtId="0" fontId="33" fillId="0" borderId="27" xfId="11" applyFont="1" applyFill="1" applyBorder="1" applyAlignment="1">
      <alignment horizontal="center" vertical="top" wrapText="1"/>
    </xf>
    <xf numFmtId="182" fontId="33" fillId="0" borderId="27" xfId="17" applyNumberFormat="1" applyFont="1" applyFill="1" applyBorder="1" applyAlignment="1">
      <alignment horizontal="center" vertical="center" wrapText="1"/>
    </xf>
    <xf numFmtId="0" fontId="33" fillId="0" borderId="27" xfId="14" applyFont="1" applyFill="1" applyBorder="1" applyAlignment="1">
      <alignment horizontal="left" vertical="top" wrapText="1"/>
    </xf>
    <xf numFmtId="179" fontId="33" fillId="0" borderId="27" xfId="17" applyNumberFormat="1" applyFont="1" applyFill="1" applyBorder="1" applyAlignment="1">
      <alignment horizontal="center" vertical="center" wrapText="1"/>
    </xf>
    <xf numFmtId="179" fontId="33" fillId="0" borderId="29" xfId="11" applyNumberFormat="1" applyFont="1" applyFill="1" applyBorder="1" applyAlignment="1">
      <alignment horizontal="center" vertical="center" wrapText="1"/>
    </xf>
    <xf numFmtId="0" fontId="33" fillId="0" borderId="29" xfId="17" applyFont="1" applyFill="1" applyBorder="1" applyAlignment="1">
      <alignment horizontal="center" vertical="center" wrapText="1"/>
    </xf>
    <xf numFmtId="0" fontId="33" fillId="0" borderId="29" xfId="11" applyFont="1" applyFill="1" applyBorder="1" applyAlignment="1">
      <alignment horizontal="left" vertical="top" wrapText="1"/>
    </xf>
    <xf numFmtId="182" fontId="33" fillId="0" borderId="29" xfId="17" applyNumberFormat="1" applyFont="1" applyFill="1" applyBorder="1" applyAlignment="1">
      <alignment horizontal="center" vertical="center" wrapText="1"/>
    </xf>
    <xf numFmtId="4" fontId="33" fillId="0" borderId="20" xfId="10" applyNumberFormat="1" applyFont="1" applyFill="1" applyBorder="1" applyAlignment="1">
      <alignment horizontal="center" vertical="center"/>
    </xf>
    <xf numFmtId="0" fontId="33" fillId="0" borderId="25" xfId="16" applyFont="1" applyFill="1" applyBorder="1" applyAlignment="1">
      <alignment horizontal="center" vertical="center" wrapText="1"/>
    </xf>
    <xf numFmtId="4" fontId="33" fillId="0" borderId="32" xfId="13" applyNumberFormat="1" applyFont="1" applyFill="1" applyBorder="1" applyAlignment="1">
      <alignment horizontal="right" vertical="top" wrapText="1"/>
    </xf>
    <xf numFmtId="0" fontId="33" fillId="0" borderId="32" xfId="11" applyFont="1" applyFill="1" applyBorder="1"/>
    <xf numFmtId="0" fontId="33" fillId="0" borderId="44" xfId="11" applyFont="1" applyFill="1" applyBorder="1"/>
    <xf numFmtId="175" fontId="33" fillId="0" borderId="27" xfId="11" applyNumberFormat="1" applyFont="1" applyFill="1" applyBorder="1" applyAlignment="1">
      <alignment vertical="top" wrapText="1"/>
    </xf>
    <xf numFmtId="179" fontId="33" fillId="0" borderId="27" xfId="11" applyNumberFormat="1" applyFont="1" applyFill="1" applyBorder="1" applyAlignment="1">
      <alignment vertical="top" wrapText="1"/>
    </xf>
    <xf numFmtId="10" fontId="33" fillId="0" borderId="27" xfId="3" applyNumberFormat="1" applyFont="1" applyFill="1" applyBorder="1" applyAlignment="1">
      <alignment vertical="top" wrapText="1"/>
    </xf>
    <xf numFmtId="175" fontId="33" fillId="0" borderId="27" xfId="11" applyNumberFormat="1" applyFont="1" applyFill="1" applyBorder="1" applyAlignment="1">
      <alignment horizontal="right" vertical="center" wrapText="1"/>
    </xf>
    <xf numFmtId="4" fontId="33" fillId="0" borderId="27" xfId="11" applyNumberFormat="1" applyFont="1" applyFill="1" applyBorder="1" applyAlignment="1">
      <alignment vertical="top" wrapText="1"/>
    </xf>
    <xf numFmtId="182" fontId="33" fillId="0" borderId="27" xfId="17" applyNumberFormat="1" applyFont="1" applyFill="1" applyBorder="1" applyAlignment="1">
      <alignment horizontal="right" vertical="center" wrapText="1"/>
    </xf>
    <xf numFmtId="179" fontId="33" fillId="0" borderId="27" xfId="17" applyNumberFormat="1" applyFont="1" applyFill="1" applyBorder="1" applyAlignment="1">
      <alignment horizontal="right" vertical="center" wrapText="1"/>
    </xf>
    <xf numFmtId="175" fontId="33" fillId="0" borderId="29" xfId="11" applyNumberFormat="1" applyFont="1" applyFill="1" applyBorder="1" applyAlignment="1">
      <alignment vertical="top" wrapText="1"/>
    </xf>
    <xf numFmtId="179" fontId="33" fillId="0" borderId="29" xfId="11" applyNumberFormat="1" applyFont="1" applyFill="1" applyBorder="1" applyAlignment="1">
      <alignment vertical="top" wrapText="1"/>
    </xf>
    <xf numFmtId="4" fontId="33" fillId="0" borderId="29" xfId="11" applyNumberFormat="1" applyFont="1" applyFill="1" applyBorder="1" applyAlignment="1">
      <alignment vertical="top" wrapText="1"/>
    </xf>
    <xf numFmtId="175" fontId="33" fillId="0" borderId="29" xfId="11" applyNumberFormat="1" applyFont="1" applyFill="1" applyBorder="1" applyAlignment="1">
      <alignment horizontal="right" vertical="center" wrapText="1"/>
    </xf>
    <xf numFmtId="0" fontId="33" fillId="0" borderId="29" xfId="11" applyFont="1" applyFill="1" applyBorder="1" applyAlignment="1">
      <alignment vertical="top" wrapText="1"/>
    </xf>
    <xf numFmtId="182" fontId="33" fillId="0" borderId="29" xfId="17" applyNumberFormat="1" applyFont="1" applyFill="1" applyBorder="1" applyAlignment="1">
      <alignment horizontal="right" vertical="center" wrapText="1"/>
    </xf>
    <xf numFmtId="0" fontId="33" fillId="0" borderId="0" xfId="11" applyFont="1" applyFill="1" applyAlignment="1">
      <alignment vertical="top" wrapText="1"/>
    </xf>
    <xf numFmtId="0" fontId="33" fillId="0" borderId="0" xfId="11" applyFont="1" applyFill="1" applyAlignment="1">
      <alignment horizontal="center" vertical="center" wrapText="1"/>
    </xf>
    <xf numFmtId="0" fontId="33" fillId="0" borderId="25" xfId="11" applyFont="1" applyFill="1" applyBorder="1" applyAlignment="1">
      <alignment horizontal="center" vertical="center" wrapText="1"/>
    </xf>
    <xf numFmtId="0" fontId="33" fillId="0" borderId="25" xfId="11" applyFont="1" applyFill="1" applyBorder="1" applyAlignment="1">
      <alignment vertical="top" wrapText="1"/>
    </xf>
    <xf numFmtId="0" fontId="33" fillId="0" borderId="19" xfId="10" applyFont="1" applyFill="1" applyBorder="1" applyAlignment="1">
      <alignment vertical="top" wrapText="1"/>
    </xf>
    <xf numFmtId="2" fontId="33" fillId="0" borderId="0" xfId="18" applyNumberFormat="1" applyFont="1" applyFill="1" applyAlignment="1">
      <alignment horizontal="right"/>
    </xf>
    <xf numFmtId="0" fontId="38" fillId="0" borderId="0" xfId="10" applyFont="1" applyFill="1"/>
    <xf numFmtId="0" fontId="33" fillId="0" borderId="25" xfId="10" applyFont="1" applyFill="1" applyBorder="1" applyAlignment="1">
      <alignment horizontal="center"/>
    </xf>
    <xf numFmtId="0" fontId="33" fillId="0" borderId="19" xfId="10" applyFont="1" applyFill="1" applyBorder="1"/>
    <xf numFmtId="0" fontId="11" fillId="0" borderId="0" xfId="10" applyFont="1" applyFill="1" applyAlignment="1">
      <alignment horizontal="left" vertical="center" wrapText="1"/>
    </xf>
    <xf numFmtId="4" fontId="33" fillId="0" borderId="0" xfId="10" applyNumberFormat="1" applyFont="1" applyFill="1" applyAlignment="1">
      <alignment horizontal="center" vertical="top"/>
    </xf>
    <xf numFmtId="0" fontId="11" fillId="0" borderId="19" xfId="10" applyFont="1" applyFill="1" applyBorder="1" applyAlignment="1">
      <alignment vertical="center"/>
    </xf>
    <xf numFmtId="176" fontId="11" fillId="0" borderId="2" xfId="10" applyNumberFormat="1" applyFont="1" applyFill="1" applyBorder="1" applyAlignment="1">
      <alignment horizontal="center" vertical="center"/>
    </xf>
    <xf numFmtId="4" fontId="33" fillId="0" borderId="2" xfId="10" applyNumberFormat="1" applyFont="1" applyFill="1" applyBorder="1" applyAlignment="1">
      <alignment horizontal="center" vertical="top"/>
    </xf>
    <xf numFmtId="2" fontId="39" fillId="0" borderId="2" xfId="10" applyNumberFormat="1" applyFont="1" applyFill="1" applyBorder="1" applyAlignment="1">
      <alignment vertical="top"/>
    </xf>
    <xf numFmtId="0" fontId="33" fillId="0" borderId="2" xfId="10" applyFont="1" applyFill="1" applyBorder="1" applyAlignment="1">
      <alignment horizontal="right" vertical="top" wrapText="1"/>
    </xf>
    <xf numFmtId="2" fontId="33" fillId="0" borderId="2" xfId="10" applyNumberFormat="1" applyFont="1" applyFill="1" applyBorder="1" applyAlignment="1">
      <alignment vertical="top"/>
    </xf>
    <xf numFmtId="9" fontId="33" fillId="0" borderId="2" xfId="3" applyFont="1" applyFill="1" applyBorder="1" applyAlignment="1">
      <alignment vertical="top"/>
    </xf>
    <xf numFmtId="0" fontId="33" fillId="0" borderId="25" xfId="10" applyFont="1" applyFill="1" applyBorder="1" applyAlignment="1">
      <alignment horizontal="left" wrapText="1"/>
    </xf>
    <xf numFmtId="173" fontId="33" fillId="0" borderId="25" xfId="13" applyNumberFormat="1" applyFont="1" applyFill="1" applyBorder="1" applyAlignment="1">
      <alignment horizontal="center" vertical="top" wrapText="1"/>
    </xf>
    <xf numFmtId="173" fontId="33" fillId="0" borderId="0" xfId="13" applyNumberFormat="1" applyFont="1" applyFill="1" applyAlignment="1">
      <alignment horizontal="center" vertical="center" wrapText="1"/>
    </xf>
    <xf numFmtId="173" fontId="33" fillId="0" borderId="0" xfId="13" applyNumberFormat="1" applyFont="1" applyFill="1" applyAlignment="1">
      <alignment horizontal="center" vertical="top" wrapText="1"/>
    </xf>
    <xf numFmtId="4" fontId="33" fillId="0" borderId="0" xfId="15" applyNumberFormat="1" applyFont="1" applyFill="1" applyAlignment="1" applyProtection="1">
      <alignment horizontal="left" vertical="top" wrapText="1"/>
    </xf>
    <xf numFmtId="173" fontId="33" fillId="0" borderId="25" xfId="13" applyNumberFormat="1" applyFont="1" applyFill="1" applyBorder="1" applyAlignment="1">
      <alignment horizontal="center" vertical="center" wrapText="1"/>
    </xf>
    <xf numFmtId="173" fontId="33" fillId="0" borderId="22" xfId="13" applyNumberFormat="1" applyFont="1" applyFill="1" applyBorder="1" applyAlignment="1">
      <alignment horizontal="center" vertical="center" wrapText="1"/>
    </xf>
    <xf numFmtId="173" fontId="33" fillId="0" borderId="22" xfId="13" applyNumberFormat="1" applyFont="1" applyFill="1" applyBorder="1" applyAlignment="1">
      <alignment horizontal="center" vertical="top" wrapText="1"/>
    </xf>
    <xf numFmtId="4" fontId="33" fillId="0" borderId="22" xfId="15" applyNumberFormat="1" applyFont="1" applyFill="1" applyBorder="1" applyAlignment="1" applyProtection="1">
      <alignment horizontal="left" vertical="top" wrapText="1"/>
    </xf>
    <xf numFmtId="172" fontId="33" fillId="0" borderId="31" xfId="11" applyNumberFormat="1" applyFont="1" applyFill="1" applyBorder="1" applyAlignment="1">
      <alignment horizontal="right" vertical="center" wrapText="1"/>
    </xf>
    <xf numFmtId="179" fontId="33" fillId="0" borderId="31" xfId="11" applyNumberFormat="1" applyFont="1" applyFill="1" applyBorder="1" applyAlignment="1">
      <alignment horizontal="right" vertical="center" wrapText="1"/>
    </xf>
    <xf numFmtId="175" fontId="33" fillId="0" borderId="31" xfId="11" applyNumberFormat="1" applyFont="1" applyFill="1" applyBorder="1" applyAlignment="1">
      <alignment horizontal="right" vertical="center" wrapText="1"/>
    </xf>
    <xf numFmtId="172" fontId="33" fillId="0" borderId="27" xfId="11" applyNumberFormat="1" applyFont="1" applyFill="1" applyBorder="1" applyAlignment="1">
      <alignment horizontal="right" vertical="center" wrapText="1"/>
    </xf>
    <xf numFmtId="179" fontId="33" fillId="0" borderId="27" xfId="11" applyNumberFormat="1" applyFont="1" applyFill="1" applyBorder="1" applyAlignment="1">
      <alignment horizontal="right" vertical="center" wrapText="1"/>
    </xf>
    <xf numFmtId="179" fontId="33" fillId="0" borderId="29" xfId="11" applyNumberFormat="1" applyFont="1" applyFill="1" applyBorder="1" applyAlignment="1">
      <alignment horizontal="right" vertical="center" wrapText="1"/>
    </xf>
    <xf numFmtId="4" fontId="11" fillId="0" borderId="20" xfId="10" applyNumberFormat="1" applyFont="1" applyFill="1" applyBorder="1" applyAlignment="1">
      <alignment horizontal="center" vertical="center"/>
    </xf>
    <xf numFmtId="49" fontId="11" fillId="0" borderId="0" xfId="10" applyNumberFormat="1" applyFont="1" applyFill="1" applyAlignment="1">
      <alignment horizontal="left" vertical="top"/>
    </xf>
    <xf numFmtId="2" fontId="33" fillId="0" borderId="0" xfId="10" applyNumberFormat="1" applyFont="1" applyFill="1" applyAlignment="1">
      <alignment horizontal="center" vertical="top"/>
    </xf>
    <xf numFmtId="0" fontId="2" fillId="0" borderId="0" xfId="10" applyFont="1" applyFill="1"/>
    <xf numFmtId="2" fontId="33" fillId="0" borderId="8" xfId="10" applyNumberFormat="1" applyFont="1" applyFill="1" applyBorder="1" applyAlignment="1">
      <alignment horizontal="center"/>
    </xf>
    <xf numFmtId="0" fontId="11" fillId="0" borderId="2" xfId="10" quotePrefix="1" applyFont="1" applyFill="1" applyBorder="1" applyAlignment="1">
      <alignment vertical="top" wrapText="1"/>
    </xf>
    <xf numFmtId="0" fontId="2" fillId="0" borderId="25" xfId="10" applyFont="1" applyFill="1" applyBorder="1" applyAlignment="1">
      <alignment vertical="center" wrapText="1"/>
    </xf>
    <xf numFmtId="49" fontId="33" fillId="0" borderId="0" xfId="10" applyNumberFormat="1" applyFont="1" applyFill="1" applyAlignment="1">
      <alignment horizontal="center" vertical="center"/>
    </xf>
    <xf numFmtId="49" fontId="33" fillId="0" borderId="0" xfId="10" applyNumberFormat="1" applyFont="1" applyFill="1"/>
    <xf numFmtId="2" fontId="11" fillId="0" borderId="13" xfId="10" applyNumberFormat="1" applyFont="1" applyFill="1" applyBorder="1" applyAlignment="1">
      <alignment horizontal="center" vertical="center"/>
    </xf>
    <xf numFmtId="2" fontId="33" fillId="0" borderId="13" xfId="10" applyNumberFormat="1" applyFont="1" applyFill="1" applyBorder="1" applyAlignment="1">
      <alignment horizontal="center" vertical="center"/>
    </xf>
    <xf numFmtId="0" fontId="33" fillId="0" borderId="2" xfId="10" applyFont="1" applyFill="1" applyBorder="1" applyAlignment="1">
      <alignment vertical="center" wrapText="1"/>
    </xf>
    <xf numFmtId="0" fontId="33" fillId="0" borderId="10" xfId="10" applyFont="1" applyFill="1" applyBorder="1" applyAlignment="1">
      <alignment horizontal="center" vertical="center"/>
    </xf>
    <xf numFmtId="0" fontId="33" fillId="0" borderId="10" xfId="10" applyFont="1" applyFill="1" applyBorder="1" applyAlignment="1">
      <alignment vertical="top"/>
    </xf>
    <xf numFmtId="0" fontId="33" fillId="0" borderId="45" xfId="10" applyFont="1" applyFill="1" applyBorder="1" applyAlignment="1">
      <alignment horizontal="center" vertical="center" wrapText="1"/>
    </xf>
    <xf numFmtId="49" fontId="33" fillId="0" borderId="2" xfId="10" applyNumberFormat="1" applyFont="1" applyFill="1" applyBorder="1" applyAlignment="1">
      <alignment horizontal="center" vertical="center"/>
    </xf>
    <xf numFmtId="0" fontId="33" fillId="0" borderId="0" xfId="10" applyFont="1" applyFill="1" applyAlignment="1">
      <alignment horizontal="center" vertical="center" wrapText="1"/>
    </xf>
    <xf numFmtId="2" fontId="33" fillId="0" borderId="20" xfId="10" applyNumberFormat="1" applyFont="1" applyFill="1" applyBorder="1" applyAlignment="1">
      <alignment horizontal="center"/>
    </xf>
    <xf numFmtId="2" fontId="33" fillId="0" borderId="7" xfId="10" applyNumberFormat="1" applyFont="1" applyFill="1" applyBorder="1" applyAlignment="1">
      <alignment horizontal="center"/>
    </xf>
    <xf numFmtId="2" fontId="39" fillId="0" borderId="2" xfId="10" applyNumberFormat="1" applyFont="1" applyFill="1" applyBorder="1" applyAlignment="1">
      <alignment horizontal="center"/>
    </xf>
    <xf numFmtId="2" fontId="33" fillId="0" borderId="2" xfId="10" applyNumberFormat="1" applyFont="1" applyFill="1" applyBorder="1" applyAlignment="1">
      <alignment horizontal="center"/>
    </xf>
    <xf numFmtId="4" fontId="33" fillId="0" borderId="2" xfId="10" applyNumberFormat="1" applyFont="1" applyFill="1" applyBorder="1" applyAlignment="1">
      <alignment horizontal="center" vertical="center"/>
    </xf>
    <xf numFmtId="0" fontId="33" fillId="0" borderId="0" xfId="10" applyFont="1" applyFill="1" applyAlignment="1">
      <alignment horizontal="right"/>
    </xf>
    <xf numFmtId="0" fontId="33" fillId="0" borderId="20" xfId="10" applyFont="1" applyFill="1" applyBorder="1" applyAlignment="1">
      <alignment horizontal="right"/>
    </xf>
    <xf numFmtId="2" fontId="33" fillId="0" borderId="0" xfId="10" applyNumberFormat="1" applyFont="1" applyFill="1" applyAlignment="1">
      <alignment horizontal="right"/>
    </xf>
    <xf numFmtId="2" fontId="11" fillId="0" borderId="0" xfId="10" applyNumberFormat="1" applyFont="1" applyFill="1" applyAlignment="1">
      <alignment horizontal="center"/>
    </xf>
    <xf numFmtId="0" fontId="11" fillId="0" borderId="0" xfId="10" applyFont="1" applyFill="1" applyAlignment="1">
      <alignment horizontal="right" vertical="center" wrapText="1"/>
    </xf>
    <xf numFmtId="49" fontId="33" fillId="0" borderId="19" xfId="10" applyNumberFormat="1" applyFont="1" applyFill="1" applyBorder="1" applyAlignment="1">
      <alignment horizontal="right" vertical="center"/>
    </xf>
    <xf numFmtId="2" fontId="11" fillId="0" borderId="2" xfId="10" applyNumberFormat="1" applyFont="1" applyFill="1" applyBorder="1" applyAlignment="1">
      <alignment horizontal="center"/>
    </xf>
    <xf numFmtId="0" fontId="11" fillId="0" borderId="2" xfId="10" applyFont="1" applyFill="1" applyBorder="1" applyAlignment="1">
      <alignment horizontal="right" vertical="center" wrapText="1"/>
    </xf>
    <xf numFmtId="176" fontId="33" fillId="0" borderId="2" xfId="3" applyNumberFormat="1" applyFont="1" applyFill="1" applyBorder="1" applyAlignment="1">
      <alignment horizontal="center" vertical="center"/>
    </xf>
    <xf numFmtId="9" fontId="33" fillId="0" borderId="2" xfId="3" applyFont="1" applyFill="1" applyBorder="1" applyAlignment="1">
      <alignment horizontal="center" vertical="center"/>
    </xf>
    <xf numFmtId="2" fontId="33" fillId="0" borderId="5" xfId="10" applyNumberFormat="1" applyFont="1" applyFill="1" applyBorder="1" applyAlignment="1">
      <alignment horizontal="center"/>
    </xf>
    <xf numFmtId="4" fontId="33" fillId="0" borderId="12" xfId="10" applyNumberFormat="1" applyFont="1" applyFill="1" applyBorder="1" applyAlignment="1">
      <alignment horizontal="center" vertical="center"/>
    </xf>
    <xf numFmtId="49" fontId="33" fillId="0" borderId="12" xfId="10" applyNumberFormat="1" applyFont="1" applyFill="1" applyBorder="1" applyAlignment="1">
      <alignment horizontal="center" vertical="center"/>
    </xf>
    <xf numFmtId="0" fontId="33" fillId="0" borderId="0" xfId="10" applyFont="1" applyFill="1" applyAlignment="1">
      <alignment horizontal="left" vertical="center" wrapText="1"/>
    </xf>
    <xf numFmtId="2" fontId="39" fillId="0" borderId="13" xfId="10" applyNumberFormat="1" applyFont="1" applyFill="1" applyBorder="1" applyAlignment="1">
      <alignment horizontal="center"/>
    </xf>
    <xf numFmtId="2" fontId="33" fillId="0" borderId="13" xfId="10" applyNumberFormat="1" applyFont="1" applyFill="1" applyBorder="1" applyAlignment="1">
      <alignment horizontal="center"/>
    </xf>
    <xf numFmtId="2" fontId="33" fillId="0" borderId="4" xfId="10" applyNumberFormat="1" applyFont="1" applyFill="1" applyBorder="1" applyAlignment="1">
      <alignment horizontal="center"/>
    </xf>
    <xf numFmtId="0" fontId="33" fillId="0" borderId="22" xfId="10" applyFont="1" applyFill="1" applyBorder="1" applyAlignment="1">
      <alignment horizontal="left" vertical="center" wrapText="1"/>
    </xf>
    <xf numFmtId="0" fontId="33" fillId="0" borderId="22" xfId="10" applyFont="1" applyFill="1" applyBorder="1" applyAlignment="1">
      <alignment vertical="center" wrapText="1"/>
    </xf>
    <xf numFmtId="2" fontId="33" fillId="0" borderId="0" xfId="10" applyNumberFormat="1" applyFont="1" applyFill="1" applyBorder="1" applyAlignment="1">
      <alignment horizontal="center"/>
    </xf>
    <xf numFmtId="2" fontId="33" fillId="0" borderId="19" xfId="10" applyNumberFormat="1" applyFont="1" applyFill="1" applyBorder="1" applyAlignment="1">
      <alignment horizontal="center"/>
    </xf>
    <xf numFmtId="0" fontId="33" fillId="0" borderId="19" xfId="10" applyFont="1" applyFill="1" applyBorder="1" applyAlignment="1">
      <alignment horizontal="center" vertical="center"/>
    </xf>
    <xf numFmtId="183" fontId="33" fillId="0" borderId="2" xfId="10" applyNumberFormat="1" applyFont="1" applyFill="1" applyBorder="1" applyAlignment="1">
      <alignment horizontal="center"/>
    </xf>
    <xf numFmtId="2" fontId="11" fillId="0" borderId="0" xfId="10" applyNumberFormat="1" applyFont="1" applyFill="1" applyBorder="1" applyAlignment="1">
      <alignment horizontal="center" vertical="center" wrapText="1"/>
    </xf>
    <xf numFmtId="2" fontId="11" fillId="0" borderId="19" xfId="10" applyNumberFormat="1" applyFont="1" applyFill="1" applyBorder="1" applyAlignment="1">
      <alignment horizontal="center" vertical="center" wrapText="1"/>
    </xf>
    <xf numFmtId="2" fontId="33" fillId="0" borderId="46" xfId="10" applyNumberFormat="1" applyFont="1" applyFill="1" applyBorder="1" applyAlignment="1">
      <alignment horizontal="center"/>
    </xf>
    <xf numFmtId="2" fontId="33" fillId="0" borderId="12" xfId="10" applyNumberFormat="1" applyFont="1" applyFill="1" applyBorder="1" applyAlignment="1">
      <alignment horizontal="center"/>
    </xf>
    <xf numFmtId="2" fontId="39" fillId="0" borderId="12" xfId="10" applyNumberFormat="1" applyFont="1" applyFill="1" applyBorder="1" applyAlignment="1">
      <alignment horizontal="center"/>
    </xf>
    <xf numFmtId="0" fontId="33" fillId="0" borderId="12" xfId="10" applyFont="1" applyFill="1" applyBorder="1" applyAlignment="1">
      <alignment vertical="top" wrapText="1"/>
    </xf>
    <xf numFmtId="2" fontId="33" fillId="0" borderId="38" xfId="10" applyNumberFormat="1" applyFont="1" applyFill="1" applyBorder="1" applyAlignment="1">
      <alignment horizontal="center"/>
    </xf>
    <xf numFmtId="4" fontId="11" fillId="0" borderId="47" xfId="10" applyNumberFormat="1" applyFont="1" applyFill="1" applyBorder="1" applyAlignment="1">
      <alignment horizontal="center" vertical="center"/>
    </xf>
    <xf numFmtId="49" fontId="11" fillId="0" borderId="47" xfId="10" applyNumberFormat="1" applyFont="1" applyFill="1" applyBorder="1" applyAlignment="1">
      <alignment horizontal="center" vertical="center"/>
    </xf>
    <xf numFmtId="0" fontId="33" fillId="0" borderId="47" xfId="10" applyFont="1" applyFill="1" applyBorder="1" applyAlignment="1">
      <alignment vertical="top" wrapText="1"/>
    </xf>
    <xf numFmtId="0" fontId="11" fillId="0" borderId="0" xfId="10" applyFont="1" applyFill="1" applyAlignment="1">
      <alignment horizontal="right" vertical="top" wrapText="1"/>
    </xf>
    <xf numFmtId="0" fontId="11" fillId="0" borderId="2" xfId="10" applyFont="1" applyFill="1" applyBorder="1" applyAlignment="1">
      <alignment horizontal="right" vertical="top" wrapText="1"/>
    </xf>
    <xf numFmtId="2" fontId="11" fillId="0" borderId="0" xfId="10" applyNumberFormat="1" applyFont="1" applyFill="1" applyAlignment="1">
      <alignment horizontal="center" vertical="top"/>
    </xf>
    <xf numFmtId="49" fontId="33" fillId="0" borderId="2" xfId="10" applyNumberFormat="1" applyFont="1" applyFill="1" applyBorder="1" applyAlignment="1">
      <alignment vertical="top"/>
    </xf>
    <xf numFmtId="2" fontId="11" fillId="0" borderId="2" xfId="10" applyNumberFormat="1" applyFont="1" applyFill="1" applyBorder="1" applyAlignment="1">
      <alignment horizontal="center" vertical="top"/>
    </xf>
    <xf numFmtId="49" fontId="33" fillId="0" borderId="2" xfId="10" applyNumberFormat="1" applyFont="1" applyFill="1" applyBorder="1" applyAlignment="1">
      <alignment horizontal="center" vertical="top"/>
    </xf>
    <xf numFmtId="2" fontId="33" fillId="0" borderId="2" xfId="10" applyNumberFormat="1" applyFont="1" applyFill="1" applyBorder="1" applyAlignment="1">
      <alignment horizontal="center" vertical="top"/>
    </xf>
    <xf numFmtId="2" fontId="11" fillId="0" borderId="25" xfId="10" applyNumberFormat="1" applyFont="1" applyFill="1" applyBorder="1" applyAlignment="1">
      <alignment horizontal="center" vertical="top"/>
    </xf>
    <xf numFmtId="49" fontId="11" fillId="0" borderId="25" xfId="10" applyNumberFormat="1" applyFont="1" applyFill="1" applyBorder="1" applyAlignment="1">
      <alignment horizontal="center" vertical="top"/>
    </xf>
    <xf numFmtId="0" fontId="11" fillId="0" borderId="0" xfId="10" applyFont="1" applyFill="1" applyAlignment="1">
      <alignment vertical="top"/>
    </xf>
    <xf numFmtId="49" fontId="11" fillId="0" borderId="2" xfId="10" applyNumberFormat="1" applyFont="1" applyFill="1" applyBorder="1" applyAlignment="1">
      <alignment vertical="top"/>
    </xf>
    <xf numFmtId="0" fontId="10" fillId="0" borderId="0" xfId="9" applyFont="1" applyFill="1" applyAlignment="1">
      <alignment vertical="center"/>
    </xf>
    <xf numFmtId="0" fontId="10" fillId="0" borderId="0" xfId="9" applyFont="1" applyFill="1" applyAlignment="1">
      <alignment horizontal="right" vertical="center"/>
    </xf>
    <xf numFmtId="168" fontId="11" fillId="6" borderId="25" xfId="10" applyNumberFormat="1" applyFont="1" applyFill="1" applyBorder="1" applyAlignment="1">
      <alignment horizontal="center" vertical="center"/>
    </xf>
    <xf numFmtId="49" fontId="11" fillId="0" borderId="48" xfId="10" applyNumberFormat="1" applyFont="1" applyFill="1" applyBorder="1" applyAlignment="1">
      <alignment horizontal="center" vertical="center"/>
    </xf>
    <xf numFmtId="172" fontId="33" fillId="0" borderId="0" xfId="13" applyNumberFormat="1" applyFont="1" applyFill="1" applyAlignment="1">
      <alignment horizontal="left" vertical="top" wrapText="1"/>
    </xf>
    <xf numFmtId="173" fontId="11" fillId="6" borderId="25" xfId="10" applyNumberFormat="1" applyFont="1" applyFill="1" applyBorder="1" applyAlignment="1">
      <alignment horizontal="center" vertical="center"/>
    </xf>
    <xf numFmtId="173" fontId="11" fillId="6" borderId="25" xfId="14" applyNumberFormat="1" applyFont="1" applyFill="1" applyBorder="1" applyAlignment="1">
      <alignment horizontal="center" vertical="center"/>
    </xf>
    <xf numFmtId="166" fontId="7" fillId="0" borderId="13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172" fontId="29" fillId="0" borderId="0" xfId="0" applyNumberFormat="1" applyFont="1" applyFill="1" applyBorder="1" applyAlignment="1">
      <alignment horizontal="center" vertical="center" wrapText="1"/>
    </xf>
    <xf numFmtId="168" fontId="7" fillId="2" borderId="3" xfId="0" applyNumberFormat="1" applyFont="1" applyFill="1" applyBorder="1" applyAlignment="1">
      <alignment horizontal="center" vertical="top" wrapText="1"/>
    </xf>
    <xf numFmtId="177" fontId="33" fillId="0" borderId="15" xfId="14" applyNumberFormat="1" applyFont="1" applyFill="1" applyBorder="1" applyAlignment="1">
      <alignment horizontal="right" vertical="center" wrapText="1"/>
    </xf>
    <xf numFmtId="177" fontId="33" fillId="0" borderId="16" xfId="14" applyNumberFormat="1" applyFont="1" applyFill="1" applyBorder="1" applyAlignment="1">
      <alignment horizontal="right" vertical="center" wrapText="1"/>
    </xf>
    <xf numFmtId="4" fontId="11" fillId="0" borderId="25" xfId="10" applyNumberFormat="1" applyFont="1" applyFill="1" applyBorder="1" applyAlignment="1">
      <alignment horizontal="right"/>
    </xf>
    <xf numFmtId="0" fontId="11" fillId="0" borderId="25" xfId="10" applyFont="1" applyFill="1" applyBorder="1" applyAlignment="1">
      <alignment horizontal="right"/>
    </xf>
    <xf numFmtId="180" fontId="33" fillId="0" borderId="25" xfId="11" applyNumberFormat="1" applyFont="1" applyFill="1" applyBorder="1" applyAlignment="1">
      <alignment horizontal="right" vertical="center" wrapText="1"/>
    </xf>
    <xf numFmtId="0" fontId="11" fillId="0" borderId="25" xfId="10" applyFont="1" applyFill="1" applyBorder="1" applyAlignment="1">
      <alignment horizontal="center" vertical="center" wrapText="1"/>
    </xf>
    <xf numFmtId="173" fontId="33" fillId="0" borderId="18" xfId="12" applyNumberFormat="1" applyFont="1" applyFill="1" applyBorder="1" applyAlignment="1">
      <alignment vertical="top" wrapText="1"/>
    </xf>
    <xf numFmtId="0" fontId="11" fillId="0" borderId="19" xfId="10" applyFont="1" applyFill="1" applyBorder="1" applyAlignment="1">
      <alignment horizontal="center" vertical="center"/>
    </xf>
    <xf numFmtId="168" fontId="11" fillId="0" borderId="25" xfId="10" applyNumberFormat="1" applyFont="1" applyFill="1" applyBorder="1" applyAlignment="1">
      <alignment horizontal="right" vertical="center"/>
    </xf>
    <xf numFmtId="4" fontId="33" fillId="0" borderId="0" xfId="10" applyNumberFormat="1" applyFont="1" applyFill="1" applyAlignment="1">
      <alignment horizontal="right"/>
    </xf>
    <xf numFmtId="168" fontId="11" fillId="6" borderId="25" xfId="10" applyNumberFormat="1" applyFont="1" applyFill="1" applyBorder="1" applyAlignment="1">
      <alignment horizontal="right" vertical="center"/>
    </xf>
    <xf numFmtId="175" fontId="33" fillId="0" borderId="33" xfId="11" applyNumberFormat="1" applyFont="1" applyFill="1" applyBorder="1" applyAlignment="1">
      <alignment vertical="top" wrapText="1"/>
    </xf>
    <xf numFmtId="175" fontId="33" fillId="0" borderId="28" xfId="11" applyNumberFormat="1" applyFont="1" applyFill="1" applyBorder="1" applyAlignment="1">
      <alignment vertical="top" wrapText="1"/>
    </xf>
    <xf numFmtId="176" fontId="33" fillId="0" borderId="49" xfId="11" applyNumberFormat="1" applyFont="1" applyFill="1" applyBorder="1" applyAlignment="1">
      <alignment horizontal="right" vertical="center" wrapText="1"/>
    </xf>
    <xf numFmtId="176" fontId="33" fillId="0" borderId="49" xfId="10" applyNumberFormat="1" applyFont="1" applyFill="1" applyBorder="1" applyAlignment="1">
      <alignment horizontal="right" vertical="center" wrapText="1"/>
    </xf>
    <xf numFmtId="10" fontId="33" fillId="0" borderId="49" xfId="11" applyNumberFormat="1" applyFont="1" applyFill="1" applyBorder="1" applyAlignment="1">
      <alignment horizontal="right" vertical="center" wrapText="1"/>
    </xf>
    <xf numFmtId="176" fontId="33" fillId="0" borderId="50" xfId="11" applyNumberFormat="1" applyFont="1" applyFill="1" applyBorder="1" applyAlignment="1">
      <alignment horizontal="right" vertical="center" wrapText="1"/>
    </xf>
    <xf numFmtId="172" fontId="33" fillId="0" borderId="33" xfId="11" applyNumberFormat="1" applyFont="1" applyFill="1" applyBorder="1" applyAlignment="1">
      <alignment horizontal="right" vertical="center" wrapText="1"/>
    </xf>
    <xf numFmtId="4" fontId="33" fillId="0" borderId="51" xfId="11" applyNumberFormat="1" applyFont="1" applyFill="1" applyBorder="1" applyAlignment="1">
      <alignment vertical="top" wrapText="1"/>
    </xf>
    <xf numFmtId="4" fontId="33" fillId="0" borderId="49" xfId="11" applyNumberFormat="1" applyFont="1" applyFill="1" applyBorder="1" applyAlignment="1">
      <alignment vertical="top" wrapText="1"/>
    </xf>
    <xf numFmtId="10" fontId="33" fillId="0" borderId="49" xfId="3" applyNumberFormat="1" applyFont="1" applyFill="1" applyBorder="1" applyAlignment="1">
      <alignment vertical="top" wrapText="1"/>
    </xf>
    <xf numFmtId="176" fontId="33" fillId="0" borderId="49" xfId="11" applyNumberFormat="1" applyFont="1" applyFill="1" applyBorder="1" applyAlignment="1">
      <alignment horizontal="center" vertical="center" wrapText="1"/>
    </xf>
    <xf numFmtId="176" fontId="33" fillId="0" borderId="49" xfId="10" applyNumberFormat="1" applyFont="1" applyFill="1" applyBorder="1" applyAlignment="1">
      <alignment horizontal="center" vertical="center" wrapText="1"/>
    </xf>
    <xf numFmtId="10" fontId="33" fillId="0" borderId="49" xfId="11" applyNumberFormat="1" applyFont="1" applyFill="1" applyBorder="1" applyAlignment="1">
      <alignment horizontal="center" vertical="center" wrapText="1"/>
    </xf>
    <xf numFmtId="176" fontId="33" fillId="0" borderId="50" xfId="11" applyNumberFormat="1" applyFont="1" applyFill="1" applyBorder="1" applyAlignment="1">
      <alignment horizontal="center" vertical="center" wrapText="1"/>
    </xf>
    <xf numFmtId="176" fontId="33" fillId="0" borderId="51" xfId="10" applyNumberFormat="1" applyFont="1" applyFill="1" applyBorder="1" applyAlignment="1">
      <alignment horizontal="center" vertical="center" wrapText="1"/>
    </xf>
    <xf numFmtId="10" fontId="33" fillId="0" borderId="49" xfId="3" applyNumberFormat="1" applyFont="1" applyFill="1" applyBorder="1" applyAlignment="1">
      <alignment horizontal="center" vertical="top" wrapText="1"/>
    </xf>
    <xf numFmtId="0" fontId="11" fillId="0" borderId="33" xfId="10" applyFont="1" applyFill="1" applyBorder="1" applyAlignment="1">
      <alignment horizontal="center" vertical="center" wrapText="1"/>
    </xf>
    <xf numFmtId="168" fontId="11" fillId="0" borderId="30" xfId="10" applyNumberFormat="1" applyFont="1" applyFill="1" applyBorder="1" applyAlignment="1">
      <alignment horizontal="right" vertical="center"/>
    </xf>
    <xf numFmtId="175" fontId="33" fillId="0" borderId="28" xfId="10" applyNumberFormat="1" applyFont="1" applyFill="1" applyBorder="1" applyAlignment="1">
      <alignment horizontal="right" vertical="center" wrapText="1"/>
    </xf>
    <xf numFmtId="176" fontId="33" fillId="0" borderId="45" xfId="10" applyNumberFormat="1" applyFont="1" applyFill="1" applyBorder="1" applyAlignment="1">
      <alignment horizontal="center" vertical="center" wrapText="1"/>
    </xf>
    <xf numFmtId="4" fontId="33" fillId="0" borderId="0" xfId="13" applyNumberFormat="1" applyFont="1" applyFill="1" applyAlignment="1">
      <alignment vertical="top" wrapText="1"/>
    </xf>
    <xf numFmtId="176" fontId="33" fillId="0" borderId="44" xfId="10" applyNumberFormat="1" applyFont="1" applyFill="1" applyBorder="1" applyAlignment="1">
      <alignment horizontal="center" vertical="center" wrapText="1"/>
    </xf>
    <xf numFmtId="175" fontId="33" fillId="0" borderId="28" xfId="10" applyNumberFormat="1" applyFont="1" applyFill="1" applyBorder="1" applyAlignment="1">
      <alignment vertical="center" wrapText="1"/>
    </xf>
    <xf numFmtId="175" fontId="33" fillId="0" borderId="26" xfId="11" applyNumberFormat="1" applyFont="1" applyFill="1" applyBorder="1" applyAlignment="1">
      <alignment vertical="top" wrapText="1"/>
    </xf>
    <xf numFmtId="176" fontId="33" fillId="0" borderId="51" xfId="11" applyNumberFormat="1" applyFont="1" applyFill="1" applyBorder="1" applyAlignment="1">
      <alignment horizontal="right" vertical="center" wrapText="1"/>
    </xf>
    <xf numFmtId="178" fontId="33" fillId="0" borderId="18" xfId="12" applyNumberFormat="1" applyFont="1" applyFill="1" applyBorder="1" applyAlignment="1">
      <alignment vertical="top" wrapText="1"/>
    </xf>
    <xf numFmtId="0" fontId="11" fillId="0" borderId="19" xfId="10" applyFont="1" applyFill="1" applyBorder="1" applyAlignment="1">
      <alignment horizontal="right" vertical="center"/>
    </xf>
    <xf numFmtId="176" fontId="33" fillId="0" borderId="51" xfId="11" applyNumberFormat="1" applyFont="1" applyFill="1" applyBorder="1" applyAlignment="1">
      <alignment horizontal="center" vertical="center" wrapText="1"/>
    </xf>
    <xf numFmtId="0" fontId="11" fillId="0" borderId="15" xfId="16" applyFont="1" applyFill="1" applyBorder="1" applyAlignment="1">
      <alignment horizontal="center" vertical="center" wrapText="1"/>
    </xf>
    <xf numFmtId="176" fontId="33" fillId="0" borderId="44" xfId="14" applyNumberFormat="1" applyFont="1" applyFill="1" applyBorder="1"/>
    <xf numFmtId="175" fontId="33" fillId="0" borderId="31" xfId="10" applyNumberFormat="1" applyFont="1" applyFill="1" applyBorder="1" applyAlignment="1">
      <alignment horizontal="right" vertical="center" wrapText="1"/>
    </xf>
    <xf numFmtId="180" fontId="33" fillId="0" borderId="15" xfId="11" applyNumberFormat="1" applyFont="1" applyFill="1" applyBorder="1" applyAlignment="1">
      <alignment horizontal="right" vertical="center" wrapText="1"/>
    </xf>
    <xf numFmtId="175" fontId="33" fillId="0" borderId="28" xfId="10" applyNumberFormat="1" applyFont="1" applyFill="1" applyBorder="1" applyAlignment="1">
      <alignment horizontal="right"/>
    </xf>
    <xf numFmtId="173" fontId="11" fillId="0" borderId="26" xfId="14" applyNumberFormat="1" applyFont="1" applyFill="1" applyBorder="1" applyAlignment="1">
      <alignment horizontal="right" vertical="center"/>
    </xf>
    <xf numFmtId="10" fontId="33" fillId="0" borderId="27" xfId="3" applyNumberFormat="1" applyFont="1" applyFill="1" applyBorder="1" applyAlignment="1">
      <alignment horizontal="right" vertical="top" wrapText="1"/>
    </xf>
    <xf numFmtId="178" fontId="11" fillId="0" borderId="25" xfId="10" applyNumberFormat="1" applyFont="1" applyFill="1" applyBorder="1" applyAlignment="1">
      <alignment horizontal="center"/>
    </xf>
    <xf numFmtId="177" fontId="33" fillId="0" borderId="52" xfId="14" applyNumberFormat="1" applyFont="1" applyFill="1" applyBorder="1" applyAlignment="1">
      <alignment horizontal="center" vertical="center" wrapText="1"/>
    </xf>
    <xf numFmtId="177" fontId="33" fillId="0" borderId="9" xfId="14" applyNumberFormat="1" applyFont="1" applyFill="1" applyBorder="1" applyAlignment="1">
      <alignment horizontal="center" vertical="center" wrapText="1"/>
    </xf>
    <xf numFmtId="177" fontId="33" fillId="0" borderId="13" xfId="14" applyNumberFormat="1" applyFont="1" applyFill="1" applyBorder="1" applyAlignment="1">
      <alignment horizontal="center" vertical="center" wrapText="1"/>
    </xf>
    <xf numFmtId="9" fontId="33" fillId="0" borderId="49" xfId="3" applyFont="1" applyFill="1" applyBorder="1" applyAlignment="1">
      <alignment horizontal="center" vertical="center" wrapText="1"/>
    </xf>
    <xf numFmtId="172" fontId="33" fillId="0" borderId="29" xfId="14" applyNumberFormat="1" applyFont="1" applyFill="1" applyBorder="1" applyAlignment="1">
      <alignment horizontal="center" vertical="center" wrapText="1"/>
    </xf>
    <xf numFmtId="172" fontId="33" fillId="0" borderId="27" xfId="14" applyNumberFormat="1" applyFont="1" applyFill="1" applyBorder="1" applyAlignment="1">
      <alignment horizontal="center" vertical="center" wrapText="1"/>
    </xf>
    <xf numFmtId="172" fontId="33" fillId="0" borderId="26" xfId="14" applyNumberFormat="1" applyFont="1" applyFill="1" applyBorder="1" applyAlignment="1">
      <alignment horizontal="center" vertical="center" wrapText="1"/>
    </xf>
    <xf numFmtId="172" fontId="33" fillId="0" borderId="28" xfId="14" applyNumberFormat="1" applyFont="1" applyFill="1" applyBorder="1" applyAlignment="1">
      <alignment horizontal="center" vertical="center" wrapText="1"/>
    </xf>
    <xf numFmtId="184" fontId="33" fillId="0" borderId="29" xfId="14" applyNumberFormat="1" applyFont="1" applyFill="1" applyBorder="1" applyAlignment="1">
      <alignment horizontal="center" vertical="center" wrapText="1"/>
    </xf>
    <xf numFmtId="184" fontId="33" fillId="0" borderId="27" xfId="14" applyNumberFormat="1" applyFont="1" applyFill="1" applyBorder="1" applyAlignment="1">
      <alignment horizontal="center" vertical="center" wrapText="1"/>
    </xf>
    <xf numFmtId="184" fontId="33" fillId="0" borderId="26" xfId="14" applyNumberFormat="1" applyFont="1" applyFill="1" applyBorder="1" applyAlignment="1">
      <alignment horizontal="center" vertical="center" wrapText="1"/>
    </xf>
    <xf numFmtId="164" fontId="28" fillId="0" borderId="22" xfId="0" applyNumberFormat="1" applyFont="1" applyFill="1" applyBorder="1" applyAlignment="1">
      <alignment horizontal="center" vertical="center" wrapText="1"/>
    </xf>
    <xf numFmtId="4" fontId="27" fillId="0" borderId="2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168" fontId="8" fillId="0" borderId="0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Fill="1" applyBorder="1" applyAlignment="1">
      <alignment horizontal="right" vertical="center" wrapText="1"/>
    </xf>
    <xf numFmtId="43" fontId="29" fillId="0" borderId="8" xfId="0" applyNumberFormat="1" applyFont="1" applyFill="1" applyBorder="1" applyAlignment="1">
      <alignment horizontal="right" vertical="center" wrapText="1"/>
    </xf>
    <xf numFmtId="166" fontId="25" fillId="0" borderId="12" xfId="0" applyNumberFormat="1" applyFont="1" applyFill="1" applyBorder="1" applyAlignment="1">
      <alignment horizontal="center" vertical="center" wrapText="1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27" fillId="0" borderId="13" xfId="0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left" vertical="top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left" vertical="top" wrapText="1"/>
    </xf>
    <xf numFmtId="4" fontId="27" fillId="0" borderId="23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22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5" xfId="0" applyFont="1" applyFill="1" applyBorder="1" applyAlignment="1">
      <alignment horizontal="left" vertical="top" wrapText="1"/>
    </xf>
    <xf numFmtId="4" fontId="30" fillId="0" borderId="5" xfId="0" applyNumberFormat="1" applyFont="1" applyFill="1" applyBorder="1" applyAlignment="1">
      <alignment horizontal="right" vertical="center" wrapText="1"/>
    </xf>
    <xf numFmtId="2" fontId="29" fillId="0" borderId="5" xfId="0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center" wrapText="1"/>
    </xf>
    <xf numFmtId="168" fontId="3" fillId="2" borderId="22" xfId="0" applyNumberFormat="1" applyFont="1" applyFill="1" applyBorder="1" applyAlignment="1">
      <alignment horizontal="center" vertical="center" wrapText="1"/>
    </xf>
    <xf numFmtId="166" fontId="8" fillId="0" borderId="23" xfId="0" applyNumberFormat="1" applyFont="1" applyFill="1" applyBorder="1" applyAlignment="1">
      <alignment horizontal="center" vertical="center" wrapText="1"/>
    </xf>
    <xf numFmtId="164" fontId="8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top" wrapText="1"/>
    </xf>
    <xf numFmtId="168" fontId="7" fillId="3" borderId="14" xfId="0" applyNumberFormat="1" applyFont="1" applyFill="1" applyBorder="1" applyAlignment="1">
      <alignment horizontal="center" vertical="center" wrapText="1"/>
    </xf>
    <xf numFmtId="185" fontId="8" fillId="0" borderId="23" xfId="0" applyNumberFormat="1" applyFont="1" applyFill="1" applyBorder="1" applyAlignment="1">
      <alignment horizontal="center" vertical="center" wrapText="1"/>
    </xf>
    <xf numFmtId="8" fontId="28" fillId="0" borderId="0" xfId="0" applyNumberFormat="1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25" fillId="0" borderId="0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 vertical="top" wrapText="1"/>
    </xf>
    <xf numFmtId="175" fontId="11" fillId="0" borderId="15" xfId="14" applyNumberFormat="1" applyFont="1" applyFill="1" applyBorder="1" applyAlignment="1">
      <alignment horizontal="center" vertical="center"/>
    </xf>
    <xf numFmtId="175" fontId="11" fillId="0" borderId="16" xfId="14" applyNumberFormat="1" applyFont="1" applyFill="1" applyBorder="1" applyAlignment="1">
      <alignment horizontal="center" vertical="center"/>
    </xf>
    <xf numFmtId="175" fontId="11" fillId="0" borderId="17" xfId="14" applyNumberFormat="1" applyFont="1" applyFill="1" applyBorder="1" applyAlignment="1">
      <alignment horizontal="center" vertical="center"/>
    </xf>
    <xf numFmtId="0" fontId="11" fillId="0" borderId="29" xfId="10" applyFont="1" applyFill="1" applyBorder="1" applyAlignment="1">
      <alignment horizontal="center" vertical="center" wrapText="1"/>
    </xf>
    <xf numFmtId="176" fontId="11" fillId="0" borderId="15" xfId="10" applyNumberFormat="1" applyFont="1" applyFill="1" applyBorder="1" applyAlignment="1">
      <alignment horizontal="center" vertical="center"/>
    </xf>
    <xf numFmtId="176" fontId="11" fillId="0" borderId="17" xfId="10" applyNumberFormat="1" applyFont="1" applyFill="1" applyBorder="1" applyAlignment="1">
      <alignment horizontal="center" vertical="center"/>
    </xf>
    <xf numFmtId="0" fontId="33" fillId="0" borderId="44" xfId="14" applyFont="1" applyFill="1" applyBorder="1" applyAlignment="1">
      <alignment horizontal="center"/>
    </xf>
    <xf numFmtId="0" fontId="33" fillId="0" borderId="32" xfId="14" applyFont="1" applyFill="1" applyBorder="1" applyAlignment="1">
      <alignment horizontal="center"/>
    </xf>
    <xf numFmtId="0" fontId="33" fillId="0" borderId="43" xfId="14" applyFont="1" applyFill="1" applyBorder="1" applyAlignment="1">
      <alignment horizontal="center"/>
    </xf>
    <xf numFmtId="180" fontId="33" fillId="0" borderId="25" xfId="11" applyNumberFormat="1" applyFont="1" applyFill="1" applyBorder="1" applyAlignment="1">
      <alignment horizontal="right" vertical="center" wrapText="1"/>
    </xf>
    <xf numFmtId="180" fontId="33" fillId="0" borderId="15" xfId="11" applyNumberFormat="1" applyFont="1" applyFill="1" applyBorder="1" applyAlignment="1">
      <alignment horizontal="right" vertical="center" wrapText="1"/>
    </xf>
    <xf numFmtId="0" fontId="33" fillId="0" borderId="25" xfId="14" applyFont="1" applyFill="1" applyBorder="1" applyAlignment="1">
      <alignment horizontal="center"/>
    </xf>
    <xf numFmtId="0" fontId="11" fillId="0" borderId="0" xfId="10" applyFont="1" applyFill="1" applyAlignment="1">
      <alignment horizontal="center"/>
    </xf>
    <xf numFmtId="0" fontId="33" fillId="0" borderId="22" xfId="10" applyFont="1" applyFill="1" applyBorder="1" applyAlignment="1">
      <alignment horizontal="left" vertical="center" wrapText="1"/>
    </xf>
    <xf numFmtId="0" fontId="33" fillId="0" borderId="24" xfId="10" applyFont="1" applyFill="1" applyBorder="1" applyAlignment="1">
      <alignment horizontal="left" vertical="center" wrapText="1"/>
    </xf>
    <xf numFmtId="0" fontId="33" fillId="0" borderId="23" xfId="10" applyFont="1" applyFill="1" applyBorder="1" applyAlignment="1">
      <alignment horizontal="left" vertical="center" wrapText="1"/>
    </xf>
    <xf numFmtId="0" fontId="11" fillId="0" borderId="25" xfId="10" applyFont="1" applyFill="1" applyBorder="1" applyAlignment="1">
      <alignment horizontal="center" vertical="center" wrapText="1"/>
    </xf>
    <xf numFmtId="0" fontId="11" fillId="0" borderId="33" xfId="10" applyFont="1" applyFill="1" applyBorder="1" applyAlignment="1">
      <alignment horizontal="center" vertical="center" wrapText="1"/>
    </xf>
    <xf numFmtId="0" fontId="11" fillId="0" borderId="25" xfId="10" applyFont="1" applyFill="1" applyBorder="1" applyAlignment="1">
      <alignment horizontal="right" vertical="center" wrapText="1"/>
    </xf>
    <xf numFmtId="0" fontId="11" fillId="0" borderId="15" xfId="10" applyFont="1" applyFill="1" applyBorder="1" applyAlignment="1">
      <alignment horizontal="right" vertical="center" wrapText="1"/>
    </xf>
    <xf numFmtId="0" fontId="11" fillId="0" borderId="15" xfId="10" applyFont="1" applyFill="1" applyBorder="1" applyAlignment="1">
      <alignment horizontal="center" vertical="center" wrapText="1"/>
    </xf>
    <xf numFmtId="0" fontId="11" fillId="0" borderId="16" xfId="10" applyFont="1" applyFill="1" applyBorder="1" applyAlignment="1">
      <alignment horizontal="center" vertical="center" wrapText="1"/>
    </xf>
    <xf numFmtId="0" fontId="11" fillId="0" borderId="17" xfId="10" applyFont="1" applyFill="1" applyBorder="1" applyAlignment="1">
      <alignment horizontal="center" vertical="center" wrapText="1"/>
    </xf>
    <xf numFmtId="0" fontId="22" fillId="0" borderId="22" xfId="5" applyFont="1" applyBorder="1" applyAlignment="1" applyProtection="1">
      <alignment horizontal="center" vertical="center"/>
    </xf>
    <xf numFmtId="0" fontId="22" fillId="0" borderId="24" xfId="5" applyFont="1" applyBorder="1" applyAlignment="1" applyProtection="1">
      <alignment horizontal="center" vertical="center"/>
    </xf>
    <xf numFmtId="0" fontId="22" fillId="0" borderId="23" xfId="5" applyFont="1" applyBorder="1" applyAlignment="1" applyProtection="1">
      <alignment horizontal="center" vertical="center"/>
    </xf>
    <xf numFmtId="0" fontId="18" fillId="0" borderId="0" xfId="1" applyFont="1" applyFill="1" applyAlignment="1">
      <alignment horizontal="center" vertical="center"/>
    </xf>
    <xf numFmtId="10" fontId="24" fillId="0" borderId="0" xfId="1" applyNumberFormat="1" applyFont="1" applyFill="1" applyBorder="1" applyAlignment="1">
      <alignment horizontal="left" vertical="center" wrapText="1"/>
    </xf>
    <xf numFmtId="0" fontId="21" fillId="4" borderId="13" xfId="5" quotePrefix="1" applyFont="1" applyFill="1" applyBorder="1" applyAlignment="1" applyProtection="1">
      <alignment horizontal="center"/>
    </xf>
    <xf numFmtId="0" fontId="21" fillId="4" borderId="12" xfId="5" quotePrefix="1" applyFont="1" applyFill="1" applyBorder="1" applyAlignment="1" applyProtection="1">
      <alignment horizontal="center"/>
    </xf>
    <xf numFmtId="0" fontId="21" fillId="4" borderId="14" xfId="5" quotePrefix="1" applyFont="1" applyFill="1" applyBorder="1" applyAlignment="1" applyProtection="1">
      <alignment horizontal="center"/>
    </xf>
    <xf numFmtId="0" fontId="21" fillId="4" borderId="13" xfId="5" applyFont="1" applyFill="1" applyBorder="1" applyAlignment="1" applyProtection="1">
      <alignment horizontal="center"/>
    </xf>
  </cellXfs>
  <cellStyles count="24">
    <cellStyle name="Hiperlink" xfId="15" builtinId="8"/>
    <cellStyle name="Moeda 2" xfId="8"/>
    <cellStyle name="Normal" xfId="0" builtinId="0"/>
    <cellStyle name="Normal 10" xfId="9"/>
    <cellStyle name="Normal 10 2" xfId="19"/>
    <cellStyle name="Normal 18" xfId="13"/>
    <cellStyle name="Normal 2" xfId="1"/>
    <cellStyle name="Normal 2 2" xfId="20"/>
    <cellStyle name="Normal 21" xfId="14"/>
    <cellStyle name="Normal 3" xfId="2"/>
    <cellStyle name="Normal 4" xfId="5"/>
    <cellStyle name="Normal 4 2" xfId="17"/>
    <cellStyle name="Normal 5" xfId="10"/>
    <cellStyle name="Normal 5 2" xfId="16"/>
    <cellStyle name="Normal 7" xfId="11"/>
    <cellStyle name="Normal 8" xfId="12"/>
    <cellStyle name="Percent 2" xfId="4"/>
    <cellStyle name="Porcentagem 2" xfId="3"/>
    <cellStyle name="Porcentagem 2 2" xfId="21"/>
    <cellStyle name="Porcentagem 3" xfId="6"/>
    <cellStyle name="Porcentagem 4" xfId="23"/>
    <cellStyle name="Separador de milhares 2" xfId="7"/>
    <cellStyle name="Separador de milhares 3" xfId="18"/>
    <cellStyle name="Vírgula 2" xfId="2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590550</xdr:colOff>
      <xdr:row>2</xdr:row>
      <xdr:rowOff>133350</xdr:rowOff>
    </xdr:to>
    <xdr:pic>
      <xdr:nvPicPr>
        <xdr:cNvPr id="3073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581025" cy="6477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58316</xdr:colOff>
      <xdr:row>0</xdr:row>
      <xdr:rowOff>38877</xdr:rowOff>
    </xdr:from>
    <xdr:to>
      <xdr:col>1</xdr:col>
      <xdr:colOff>408213</xdr:colOff>
      <xdr:row>5</xdr:row>
      <xdr:rowOff>87474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16" y="38877"/>
          <a:ext cx="816428" cy="87474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1</xdr:row>
          <xdr:rowOff>47625</xdr:rowOff>
        </xdr:from>
        <xdr:to>
          <xdr:col>0</xdr:col>
          <xdr:colOff>1323975</xdr:colOff>
          <xdr:row>3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38100</xdr:rowOff>
    </xdr:from>
    <xdr:to>
      <xdr:col>0</xdr:col>
      <xdr:colOff>771526</xdr:colOff>
      <xdr:row>4</xdr:row>
      <xdr:rowOff>154926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6" y="38100"/>
          <a:ext cx="685800" cy="764526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dosEmop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Emopmod"/>
      <sheetName val="PLANILHA ATUALIZADA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view="pageBreakPreview" zoomScale="80" zoomScaleSheetLayoutView="80" workbookViewId="0">
      <selection activeCell="C11" sqref="C11"/>
    </sheetView>
  </sheetViews>
  <sheetFormatPr defaultColWidth="9.33203125" defaultRowHeight="12.75"/>
  <cols>
    <col min="1" max="1" width="13" style="3" customWidth="1"/>
    <col min="2" max="2" width="18" style="3" customWidth="1"/>
    <col min="3" max="3" width="81.1640625" style="1" customWidth="1"/>
    <col min="4" max="4" width="15.6640625" style="3" customWidth="1"/>
    <col min="5" max="5" width="12.5" style="2" customWidth="1"/>
    <col min="6" max="6" width="20.33203125" style="3" customWidth="1"/>
    <col min="7" max="7" width="14.33203125" style="14" customWidth="1"/>
    <col min="8" max="8" width="10.1640625" style="3" customWidth="1"/>
    <col min="9" max="9" width="14.33203125" style="14" customWidth="1"/>
    <col min="10" max="10" width="25.6640625" style="14" customWidth="1"/>
    <col min="11" max="16384" width="9.33203125" style="1"/>
  </cols>
  <sheetData>
    <row r="1" spans="1:10" ht="25.5">
      <c r="E1" s="107" t="s">
        <v>112</v>
      </c>
      <c r="F1" s="794" t="s">
        <v>434</v>
      </c>
      <c r="G1" s="794"/>
      <c r="H1" s="794"/>
      <c r="I1" s="794"/>
    </row>
    <row r="2" spans="1:10" ht="15">
      <c r="A2" s="795" t="s">
        <v>144</v>
      </c>
      <c r="B2" s="795"/>
      <c r="C2" s="795"/>
      <c r="D2" s="795"/>
      <c r="E2" s="107"/>
      <c r="F2" s="794" t="s">
        <v>435</v>
      </c>
      <c r="G2" s="794"/>
      <c r="H2" s="794"/>
      <c r="I2" s="794"/>
    </row>
    <row r="3" spans="1:10">
      <c r="A3" s="796" t="s">
        <v>145</v>
      </c>
      <c r="B3" s="797"/>
      <c r="C3" s="797"/>
      <c r="D3" s="797"/>
      <c r="E3" s="108"/>
      <c r="F3" s="109"/>
      <c r="G3" s="14" t="s">
        <v>757</v>
      </c>
      <c r="H3" s="109"/>
      <c r="I3" s="14" t="s">
        <v>757</v>
      </c>
    </row>
    <row r="4" spans="1:10">
      <c r="A4" s="798"/>
      <c r="B4" s="798"/>
      <c r="C4" s="798"/>
      <c r="D4" s="798"/>
    </row>
    <row r="5" spans="1:10" ht="25.5" customHeight="1">
      <c r="A5" s="781" t="s">
        <v>2</v>
      </c>
      <c r="B5" s="781" t="s">
        <v>3</v>
      </c>
      <c r="C5" s="781" t="s">
        <v>4</v>
      </c>
      <c r="D5" s="781" t="s">
        <v>0</v>
      </c>
      <c r="E5" s="781" t="s">
        <v>5</v>
      </c>
      <c r="F5" s="781" t="s">
        <v>6</v>
      </c>
      <c r="G5" s="782" t="s">
        <v>21</v>
      </c>
      <c r="H5" s="781"/>
      <c r="I5" s="782" t="s">
        <v>21</v>
      </c>
      <c r="J5" s="782" t="s">
        <v>22</v>
      </c>
    </row>
    <row r="6" spans="1:10" ht="12.75" customHeight="1">
      <c r="A6" s="7">
        <v>1</v>
      </c>
      <c r="B6" s="792" t="s">
        <v>7</v>
      </c>
      <c r="C6" s="793"/>
      <c r="D6" s="793"/>
      <c r="E6" s="793"/>
      <c r="F6" s="793"/>
      <c r="G6" s="788"/>
      <c r="H6" s="788"/>
      <c r="I6" s="788"/>
      <c r="J6" s="789"/>
    </row>
    <row r="7" spans="1:10" ht="27.75" customHeight="1">
      <c r="A7" s="783" t="s">
        <v>34</v>
      </c>
      <c r="B7" s="784">
        <v>97633</v>
      </c>
      <c r="C7" s="785" t="s">
        <v>23</v>
      </c>
      <c r="D7" s="786" t="s">
        <v>1</v>
      </c>
      <c r="E7" s="786" t="s">
        <v>8</v>
      </c>
      <c r="F7" s="787">
        <f>IF($A7="","",ROUND(VLOOKUP($A7,'MEMORIA DE CALCULO '!$A$9:$J$609,10,FALSE),2))</f>
        <v>215.07</v>
      </c>
      <c r="G7" s="202">
        <v>20.29</v>
      </c>
      <c r="H7" s="790">
        <v>1.2592000000000001</v>
      </c>
      <c r="I7" s="202">
        <f>G7*H7</f>
        <v>25.549168000000002</v>
      </c>
      <c r="J7" s="202">
        <f>TRUNC(F7*I7,2)</f>
        <v>5494.85</v>
      </c>
    </row>
    <row r="8" spans="1:10" ht="27.75" customHeight="1">
      <c r="A8" s="93" t="s">
        <v>35</v>
      </c>
      <c r="B8" s="100">
        <v>97631</v>
      </c>
      <c r="C8" s="101" t="s">
        <v>24</v>
      </c>
      <c r="D8" s="96" t="s">
        <v>1</v>
      </c>
      <c r="E8" s="96" t="s">
        <v>8</v>
      </c>
      <c r="F8" s="787">
        <f>IF($A8="","",ROUND(VLOOKUP($A8,'MEMORIA DE CALCULO '!$A$9:$J$609,10,FALSE),2))</f>
        <v>30</v>
      </c>
      <c r="G8" s="98">
        <v>2.92</v>
      </c>
      <c r="H8" s="790">
        <v>1.2592000000000001</v>
      </c>
      <c r="I8" s="202">
        <f t="shared" ref="I8:I20" si="0">G8*H8</f>
        <v>3.6768640000000001</v>
      </c>
      <c r="J8" s="98">
        <f t="shared" ref="J8:J41" si="1">TRUNC(F8*I8,2)</f>
        <v>110.3</v>
      </c>
    </row>
    <row r="9" spans="1:10" ht="15">
      <c r="A9" s="93" t="s">
        <v>36</v>
      </c>
      <c r="B9" s="105" t="s">
        <v>251</v>
      </c>
      <c r="C9" s="95" t="s">
        <v>252</v>
      </c>
      <c r="D9" s="96" t="s">
        <v>93</v>
      </c>
      <c r="E9" s="96" t="s">
        <v>8</v>
      </c>
      <c r="F9" s="787">
        <f>IF($A9="","",ROUND(VLOOKUP($A9,'MEMORIA DE CALCULO '!$A$9:$J$609,10,FALSE),2))</f>
        <v>29.39</v>
      </c>
      <c r="G9" s="98">
        <v>4.5199999999999996</v>
      </c>
      <c r="H9" s="790">
        <v>1.2592000000000001</v>
      </c>
      <c r="I9" s="202">
        <f t="shared" si="0"/>
        <v>5.6915839999999998</v>
      </c>
      <c r="J9" s="98">
        <f t="shared" si="1"/>
        <v>167.27</v>
      </c>
    </row>
    <row r="10" spans="1:10" ht="27.75" customHeight="1">
      <c r="A10" s="93" t="s">
        <v>37</v>
      </c>
      <c r="B10" s="100">
        <v>97660</v>
      </c>
      <c r="C10" s="95" t="s">
        <v>58</v>
      </c>
      <c r="D10" s="96" t="s">
        <v>1</v>
      </c>
      <c r="E10" s="96" t="s">
        <v>19</v>
      </c>
      <c r="F10" s="787">
        <f>IF($A10="","",ROUND(VLOOKUP($A10,'MEMORIA DE CALCULO '!$A$9:$J$609,10,FALSE),2))</f>
        <v>54</v>
      </c>
      <c r="G10" s="98">
        <v>0.56999999999999995</v>
      </c>
      <c r="H10" s="790">
        <v>1.2592000000000001</v>
      </c>
      <c r="I10" s="202">
        <f t="shared" si="0"/>
        <v>0.71774400000000005</v>
      </c>
      <c r="J10" s="98">
        <f t="shared" si="1"/>
        <v>38.75</v>
      </c>
    </row>
    <row r="11" spans="1:10" ht="27.75" customHeight="1">
      <c r="A11" s="93" t="s">
        <v>38</v>
      </c>
      <c r="B11" s="100">
        <v>97645</v>
      </c>
      <c r="C11" s="95" t="s">
        <v>71</v>
      </c>
      <c r="D11" s="96" t="s">
        <v>1</v>
      </c>
      <c r="E11" s="96" t="s">
        <v>19</v>
      </c>
      <c r="F11" s="787">
        <f>IF($A11="","",ROUND(VLOOKUP($A11,'MEMORIA DE CALCULO '!$A$9:$J$609,10,FALSE),2))</f>
        <v>17</v>
      </c>
      <c r="G11" s="98">
        <v>23.53</v>
      </c>
      <c r="H11" s="790">
        <v>1.2592000000000001</v>
      </c>
      <c r="I11" s="202">
        <f t="shared" si="0"/>
        <v>29.628976000000005</v>
      </c>
      <c r="J11" s="98">
        <f t="shared" si="1"/>
        <v>503.69</v>
      </c>
    </row>
    <row r="12" spans="1:10" ht="27.75" customHeight="1">
      <c r="A12" s="93" t="s">
        <v>39</v>
      </c>
      <c r="B12" s="100">
        <v>97644</v>
      </c>
      <c r="C12" s="95" t="s">
        <v>64</v>
      </c>
      <c r="D12" s="96" t="s">
        <v>1</v>
      </c>
      <c r="E12" s="96" t="s">
        <v>19</v>
      </c>
      <c r="F12" s="787">
        <f>IF($A12="","",ROUND(VLOOKUP($A12,'MEMORIA DE CALCULO '!$A$9:$J$609,10,FALSE),2))</f>
        <v>3</v>
      </c>
      <c r="G12" s="98">
        <v>8.1300000000000008</v>
      </c>
      <c r="H12" s="790">
        <v>1.2592000000000001</v>
      </c>
      <c r="I12" s="202">
        <f t="shared" si="0"/>
        <v>10.237296000000002</v>
      </c>
      <c r="J12" s="98">
        <f t="shared" si="1"/>
        <v>30.71</v>
      </c>
    </row>
    <row r="13" spans="1:10" ht="27.75" customHeight="1">
      <c r="A13" s="93" t="s">
        <v>60</v>
      </c>
      <c r="B13" s="100">
        <v>97665</v>
      </c>
      <c r="C13" s="95" t="s">
        <v>72</v>
      </c>
      <c r="D13" s="96" t="s">
        <v>1</v>
      </c>
      <c r="E13" s="96" t="s">
        <v>19</v>
      </c>
      <c r="F13" s="787">
        <f>IF($A13="","",ROUND(VLOOKUP($A13,'MEMORIA DE CALCULO '!$A$9:$J$609,10,FALSE),2))</f>
        <v>20</v>
      </c>
      <c r="G13" s="98">
        <v>1.1200000000000001</v>
      </c>
      <c r="H13" s="790">
        <v>1.2592000000000001</v>
      </c>
      <c r="I13" s="202">
        <f t="shared" si="0"/>
        <v>1.4103040000000002</v>
      </c>
      <c r="J13" s="98">
        <f t="shared" si="1"/>
        <v>28.2</v>
      </c>
    </row>
    <row r="14" spans="1:10" ht="27.75" customHeight="1">
      <c r="A14" s="93" t="s">
        <v>63</v>
      </c>
      <c r="B14" s="106" t="s">
        <v>140</v>
      </c>
      <c r="C14" s="102" t="s">
        <v>128</v>
      </c>
      <c r="D14" s="96" t="s">
        <v>93</v>
      </c>
      <c r="E14" s="96" t="s">
        <v>19</v>
      </c>
      <c r="F14" s="787">
        <f>IF($A14="","",ROUND(VLOOKUP($A14,'MEMORIA DE CALCULO '!$A$9:$J$609,10,FALSE),2))</f>
        <v>18.809999999999999</v>
      </c>
      <c r="G14" s="98">
        <v>12.91</v>
      </c>
      <c r="H14" s="790">
        <v>1.2592000000000001</v>
      </c>
      <c r="I14" s="202">
        <f t="shared" si="0"/>
        <v>16.256272000000003</v>
      </c>
      <c r="J14" s="98">
        <f t="shared" si="1"/>
        <v>305.77999999999997</v>
      </c>
    </row>
    <row r="15" spans="1:10" ht="27.75" customHeight="1">
      <c r="A15" s="93" t="s">
        <v>83</v>
      </c>
      <c r="B15" s="100">
        <v>85421</v>
      </c>
      <c r="C15" s="102" t="s">
        <v>88</v>
      </c>
      <c r="D15" s="96" t="s">
        <v>1</v>
      </c>
      <c r="E15" s="96" t="s">
        <v>8</v>
      </c>
      <c r="F15" s="787">
        <f>IF($A15="","",ROUND(VLOOKUP($A15,'MEMORIA DE CALCULO '!$A$9:$J$609,10,FALSE),2))</f>
        <v>39.67</v>
      </c>
      <c r="G15" s="98">
        <v>15.43</v>
      </c>
      <c r="H15" s="790">
        <v>1.2592000000000001</v>
      </c>
      <c r="I15" s="202">
        <f t="shared" si="0"/>
        <v>19.429456000000002</v>
      </c>
      <c r="J15" s="98">
        <f t="shared" si="1"/>
        <v>770.76</v>
      </c>
    </row>
    <row r="16" spans="1:10" ht="27.75" customHeight="1">
      <c r="A16" s="93" t="s">
        <v>96</v>
      </c>
      <c r="B16" s="100" t="s">
        <v>90</v>
      </c>
      <c r="C16" s="102" t="s">
        <v>89</v>
      </c>
      <c r="D16" s="96" t="s">
        <v>1</v>
      </c>
      <c r="E16" s="96" t="s">
        <v>8</v>
      </c>
      <c r="F16" s="787">
        <f>IF($A16="","",ROUND(VLOOKUP($A16,'MEMORIA DE CALCULO '!$A$9:$J$609,10,FALSE),2))</f>
        <v>41.07</v>
      </c>
      <c r="G16" s="98">
        <v>13.7</v>
      </c>
      <c r="H16" s="790">
        <v>1.2592000000000001</v>
      </c>
      <c r="I16" s="202">
        <f t="shared" si="0"/>
        <v>17.25104</v>
      </c>
      <c r="J16" s="98">
        <f t="shared" si="1"/>
        <v>708.5</v>
      </c>
    </row>
    <row r="17" spans="1:10" ht="23.25" customHeight="1">
      <c r="A17" s="93" t="s">
        <v>97</v>
      </c>
      <c r="B17" s="96" t="s">
        <v>10</v>
      </c>
      <c r="C17" s="102" t="s">
        <v>11</v>
      </c>
      <c r="D17" s="96" t="s">
        <v>1</v>
      </c>
      <c r="E17" s="96" t="s">
        <v>8</v>
      </c>
      <c r="F17" s="787">
        <f>IF($A17="","",ROUND(VLOOKUP($A17,'MEMORIA DE CALCULO '!$A$9:$J$609,10,FALSE),2))</f>
        <v>222.87</v>
      </c>
      <c r="G17" s="98">
        <v>7.09</v>
      </c>
      <c r="H17" s="790">
        <v>1.2592000000000001</v>
      </c>
      <c r="I17" s="202">
        <f t="shared" si="0"/>
        <v>8.9277280000000001</v>
      </c>
      <c r="J17" s="98">
        <f t="shared" si="1"/>
        <v>1989.72</v>
      </c>
    </row>
    <row r="18" spans="1:10" ht="26.25" customHeight="1">
      <c r="A18" s="93" t="s">
        <v>98</v>
      </c>
      <c r="B18" s="96" t="s">
        <v>12</v>
      </c>
      <c r="C18" s="102" t="s">
        <v>13</v>
      </c>
      <c r="D18" s="96" t="s">
        <v>1</v>
      </c>
      <c r="E18" s="96" t="s">
        <v>8</v>
      </c>
      <c r="F18" s="787">
        <f>IF($A18="","",ROUND(VLOOKUP($A18,'MEMORIA DE CALCULO '!$A$9:$J$609,10,FALSE),2))</f>
        <v>99.09</v>
      </c>
      <c r="G18" s="98">
        <v>24.83</v>
      </c>
      <c r="H18" s="790">
        <v>1.2592000000000001</v>
      </c>
      <c r="I18" s="202">
        <f t="shared" si="0"/>
        <v>31.265936</v>
      </c>
      <c r="J18" s="98">
        <f t="shared" si="1"/>
        <v>3098.14</v>
      </c>
    </row>
    <row r="19" spans="1:10" ht="30" customHeight="1">
      <c r="A19" s="93" t="s">
        <v>99</v>
      </c>
      <c r="B19" s="96">
        <v>72897</v>
      </c>
      <c r="C19" s="102" t="s">
        <v>69</v>
      </c>
      <c r="D19" s="96" t="s">
        <v>1</v>
      </c>
      <c r="E19" s="96" t="s">
        <v>70</v>
      </c>
      <c r="F19" s="787">
        <f>IF($A19="","",ROUND(VLOOKUP($A19,'MEMORIA DE CALCULO '!$A$9:$J$609,10,FALSE),2))</f>
        <v>7.74</v>
      </c>
      <c r="G19" s="98">
        <v>22.31</v>
      </c>
      <c r="H19" s="790">
        <v>1.2592000000000001</v>
      </c>
      <c r="I19" s="202">
        <f t="shared" si="0"/>
        <v>28.092752000000001</v>
      </c>
      <c r="J19" s="98">
        <f t="shared" si="1"/>
        <v>217.43</v>
      </c>
    </row>
    <row r="20" spans="1:10" ht="29.25" customHeight="1">
      <c r="A20" s="93" t="s">
        <v>100</v>
      </c>
      <c r="B20" s="96">
        <v>97915</v>
      </c>
      <c r="C20" s="95" t="s">
        <v>436</v>
      </c>
      <c r="D20" s="96" t="s">
        <v>1</v>
      </c>
      <c r="E20" s="96" t="s">
        <v>106</v>
      </c>
      <c r="F20" s="787">
        <f>IF($A20="","",ROUND(VLOOKUP($A20,'MEMORIA DE CALCULO '!$A$9:$J$609,10,FALSE),2))</f>
        <v>339.97</v>
      </c>
      <c r="G20" s="98">
        <v>1.1000000000000001</v>
      </c>
      <c r="H20" s="790">
        <v>1.2592000000000001</v>
      </c>
      <c r="I20" s="202">
        <f t="shared" si="0"/>
        <v>1.3851200000000001</v>
      </c>
      <c r="J20" s="98">
        <f t="shared" si="1"/>
        <v>470.89</v>
      </c>
    </row>
    <row r="21" spans="1:10" s="13" customFormat="1" ht="16.5" customHeight="1">
      <c r="A21" s="8"/>
      <c r="B21" s="9"/>
      <c r="C21" s="10" t="s">
        <v>146</v>
      </c>
      <c r="D21" s="11"/>
      <c r="E21" s="11"/>
      <c r="F21" s="12"/>
      <c r="G21" s="16"/>
      <c r="H21" s="12"/>
      <c r="I21" s="16"/>
      <c r="J21" s="203">
        <f>SUM(J7:J20)</f>
        <v>13934.99</v>
      </c>
    </row>
    <row r="22" spans="1:10" ht="12.75" customHeight="1">
      <c r="A22" s="7">
        <v>2</v>
      </c>
      <c r="B22" s="792" t="s">
        <v>14</v>
      </c>
      <c r="C22" s="793"/>
      <c r="D22" s="793"/>
      <c r="E22" s="793"/>
      <c r="F22" s="793"/>
      <c r="G22" s="788"/>
      <c r="H22" s="788"/>
      <c r="I22" s="788"/>
      <c r="J22" s="789"/>
    </row>
    <row r="23" spans="1:10" ht="51" customHeight="1">
      <c r="A23" s="93" t="s">
        <v>81</v>
      </c>
      <c r="B23" s="100">
        <v>87777</v>
      </c>
      <c r="C23" s="95" t="s">
        <v>807</v>
      </c>
      <c r="D23" s="96" t="s">
        <v>1</v>
      </c>
      <c r="E23" s="96" t="s">
        <v>8</v>
      </c>
      <c r="F23" s="787">
        <f>IF($A23="","",ROUND(VLOOKUP($A23,'MEMORIA DE CALCULO '!$A$9:$J$609,10,FALSE),2))</f>
        <v>40.81</v>
      </c>
      <c r="G23" s="98">
        <v>51.12</v>
      </c>
      <c r="H23" s="790">
        <v>1.2592000000000001</v>
      </c>
      <c r="I23" s="202">
        <f t="shared" ref="I23:I30" si="2">G23*H23</f>
        <v>64.370304000000004</v>
      </c>
      <c r="J23" s="202">
        <f t="shared" si="1"/>
        <v>2626.95</v>
      </c>
    </row>
    <row r="24" spans="1:10" ht="41.25" customHeight="1">
      <c r="A24" s="93" t="s">
        <v>40</v>
      </c>
      <c r="B24" s="100">
        <v>87269</v>
      </c>
      <c r="C24" s="95" t="s">
        <v>764</v>
      </c>
      <c r="D24" s="96" t="s">
        <v>1</v>
      </c>
      <c r="E24" s="96" t="s">
        <v>8</v>
      </c>
      <c r="F24" s="787">
        <f>IF($A24="","",ROUND(VLOOKUP($A24,'MEMORIA DE CALCULO '!$A$9:$J$609,10,FALSE),2))</f>
        <v>178.82</v>
      </c>
      <c r="G24" s="98">
        <v>49.74</v>
      </c>
      <c r="H24" s="790">
        <v>1.2592000000000001</v>
      </c>
      <c r="I24" s="202">
        <f t="shared" si="2"/>
        <v>62.632608000000005</v>
      </c>
      <c r="J24" s="98">
        <f t="shared" si="1"/>
        <v>11199.96</v>
      </c>
    </row>
    <row r="25" spans="1:10" ht="41.25" customHeight="1">
      <c r="A25" s="93" t="s">
        <v>41</v>
      </c>
      <c r="B25" s="100">
        <v>87270</v>
      </c>
      <c r="C25" s="95" t="s">
        <v>201</v>
      </c>
      <c r="D25" s="96" t="s">
        <v>1</v>
      </c>
      <c r="E25" s="96" t="s">
        <v>8</v>
      </c>
      <c r="F25" s="787">
        <f>IF($A25="","",ROUND(VLOOKUP($A25,'MEMORIA DE CALCULO '!$A$9:$J$609,10,FALSE),2))</f>
        <v>44.05</v>
      </c>
      <c r="G25" s="98">
        <v>60.58</v>
      </c>
      <c r="H25" s="790">
        <v>1.2592000000000001</v>
      </c>
      <c r="I25" s="202">
        <f t="shared" si="2"/>
        <v>76.282336000000001</v>
      </c>
      <c r="J25" s="98">
        <f t="shared" si="1"/>
        <v>3360.23</v>
      </c>
    </row>
    <row r="26" spans="1:10" ht="63" customHeight="1">
      <c r="A26" s="93" t="s">
        <v>312</v>
      </c>
      <c r="B26" s="100">
        <v>94439</v>
      </c>
      <c r="C26" s="101" t="s">
        <v>25</v>
      </c>
      <c r="D26" s="96" t="s">
        <v>1</v>
      </c>
      <c r="E26" s="96" t="s">
        <v>8</v>
      </c>
      <c r="F26" s="787">
        <f>IF($A26="","",ROUND(VLOOKUP($A26,'MEMORIA DE CALCULO '!$A$9:$J$609,10,FALSE),2))</f>
        <v>99.09</v>
      </c>
      <c r="G26" s="98">
        <v>37.799999999999997</v>
      </c>
      <c r="H26" s="790">
        <v>1.2592000000000001</v>
      </c>
      <c r="I26" s="202">
        <f t="shared" si="2"/>
        <v>47.597760000000001</v>
      </c>
      <c r="J26" s="98">
        <f t="shared" si="1"/>
        <v>4716.46</v>
      </c>
    </row>
    <row r="27" spans="1:10" ht="51" customHeight="1">
      <c r="A27" s="93" t="s">
        <v>42</v>
      </c>
      <c r="B27" s="105" t="s">
        <v>200</v>
      </c>
      <c r="C27" s="95" t="s">
        <v>199</v>
      </c>
      <c r="D27" s="96" t="s">
        <v>93</v>
      </c>
      <c r="E27" s="96" t="s">
        <v>8</v>
      </c>
      <c r="F27" s="787">
        <f>IF($A27="","",ROUND(VLOOKUP($A27,'MEMORIA DE CALCULO '!$A$9:$J$609,10,FALSE),2))</f>
        <v>99.09</v>
      </c>
      <c r="G27" s="98">
        <v>53.91</v>
      </c>
      <c r="H27" s="790">
        <v>1.2592000000000001</v>
      </c>
      <c r="I27" s="202">
        <f t="shared" si="2"/>
        <v>67.883471999999998</v>
      </c>
      <c r="J27" s="98">
        <f t="shared" si="1"/>
        <v>6726.57</v>
      </c>
    </row>
    <row r="28" spans="1:10" ht="29.25" customHeight="1">
      <c r="A28" s="93" t="s">
        <v>313</v>
      </c>
      <c r="B28" s="100">
        <v>98673</v>
      </c>
      <c r="C28" s="95" t="s">
        <v>437</v>
      </c>
      <c r="D28" s="96" t="s">
        <v>1</v>
      </c>
      <c r="E28" s="96" t="s">
        <v>8</v>
      </c>
      <c r="F28" s="787">
        <f>IF($A28="","",ROUND(VLOOKUP($A28,'MEMORIA DE CALCULO '!$A$9:$J$609,10,FALSE),2))</f>
        <v>29.39</v>
      </c>
      <c r="G28" s="98">
        <v>131.32</v>
      </c>
      <c r="H28" s="790">
        <v>1.2592000000000001</v>
      </c>
      <c r="I28" s="202">
        <f t="shared" si="2"/>
        <v>165.35814400000001</v>
      </c>
      <c r="J28" s="98">
        <f t="shared" si="1"/>
        <v>4859.87</v>
      </c>
    </row>
    <row r="29" spans="1:10" ht="27" customHeight="1">
      <c r="A29" s="93" t="s">
        <v>43</v>
      </c>
      <c r="B29" s="100" t="s">
        <v>442</v>
      </c>
      <c r="C29" s="95" t="s">
        <v>443</v>
      </c>
      <c r="D29" s="96" t="s">
        <v>1</v>
      </c>
      <c r="E29" s="96" t="s">
        <v>9</v>
      </c>
      <c r="F29" s="787">
        <f>IF($A29="","",ROUND(VLOOKUP($A29,'MEMORIA DE CALCULO '!$A$9:$J$609,10,FALSE),2))</f>
        <v>14.8</v>
      </c>
      <c r="G29" s="98">
        <v>10.79</v>
      </c>
      <c r="H29" s="790">
        <v>1.2592000000000001</v>
      </c>
      <c r="I29" s="202">
        <f t="shared" si="2"/>
        <v>13.586767999999999</v>
      </c>
      <c r="J29" s="98">
        <f t="shared" si="1"/>
        <v>201.08</v>
      </c>
    </row>
    <row r="30" spans="1:10" ht="51">
      <c r="A30" s="93" t="s">
        <v>108</v>
      </c>
      <c r="B30" s="105" t="s">
        <v>141</v>
      </c>
      <c r="C30" s="95" t="s">
        <v>107</v>
      </c>
      <c r="D30" s="96" t="s">
        <v>93</v>
      </c>
      <c r="E30" s="96" t="s">
        <v>8</v>
      </c>
      <c r="F30" s="787">
        <f>IF($A30="","",ROUND(VLOOKUP($A30,'MEMORIA DE CALCULO '!$A$9:$J$609,10,FALSE),2))</f>
        <v>29.39</v>
      </c>
      <c r="G30" s="98">
        <v>27.59</v>
      </c>
      <c r="H30" s="790">
        <v>1.2592000000000001</v>
      </c>
      <c r="I30" s="202">
        <f t="shared" si="2"/>
        <v>34.741328000000003</v>
      </c>
      <c r="J30" s="98">
        <f t="shared" si="1"/>
        <v>1021.04</v>
      </c>
    </row>
    <row r="31" spans="1:10" s="13" customFormat="1" ht="16.5" customHeight="1">
      <c r="A31" s="8"/>
      <c r="B31" s="9"/>
      <c r="C31" s="10" t="s">
        <v>146</v>
      </c>
      <c r="D31" s="11"/>
      <c r="E31" s="11"/>
      <c r="F31" s="12"/>
      <c r="G31" s="16"/>
      <c r="H31" s="12"/>
      <c r="I31" s="16"/>
      <c r="J31" s="16">
        <f>SUM(J23:J30)</f>
        <v>34712.160000000003</v>
      </c>
    </row>
    <row r="32" spans="1:10" ht="12.75" customHeight="1">
      <c r="A32" s="7">
        <v>3</v>
      </c>
      <c r="B32" s="792" t="s">
        <v>15</v>
      </c>
      <c r="C32" s="793"/>
      <c r="D32" s="793"/>
      <c r="E32" s="793"/>
      <c r="F32" s="793"/>
      <c r="G32" s="788"/>
      <c r="H32" s="788"/>
      <c r="I32" s="788"/>
      <c r="J32" s="789"/>
    </row>
    <row r="33" spans="1:10" ht="20.25" customHeight="1">
      <c r="A33" s="93" t="s">
        <v>44</v>
      </c>
      <c r="B33" s="96" t="s">
        <v>16</v>
      </c>
      <c r="C33" s="95" t="s">
        <v>17</v>
      </c>
      <c r="D33" s="96" t="s">
        <v>1</v>
      </c>
      <c r="E33" s="96" t="s">
        <v>8</v>
      </c>
      <c r="F33" s="787">
        <f>IF($A33="","",ROUND(VLOOKUP($A33,'MEMORIA DE CALCULO '!$A$9:$J$609,10,FALSE),2))</f>
        <v>171.8</v>
      </c>
      <c r="G33" s="98">
        <v>10.07</v>
      </c>
      <c r="H33" s="790">
        <v>1.2592000000000001</v>
      </c>
      <c r="I33" s="202">
        <f t="shared" ref="I33:I41" si="3">G33*H33</f>
        <v>12.680144000000002</v>
      </c>
      <c r="J33" s="98">
        <f t="shared" si="1"/>
        <v>2178.44</v>
      </c>
    </row>
    <row r="34" spans="1:10" ht="27" customHeight="1">
      <c r="A34" s="93" t="s">
        <v>45</v>
      </c>
      <c r="B34" s="100">
        <v>88489</v>
      </c>
      <c r="C34" s="101" t="s">
        <v>26</v>
      </c>
      <c r="D34" s="96" t="s">
        <v>1</v>
      </c>
      <c r="E34" s="96" t="s">
        <v>8</v>
      </c>
      <c r="F34" s="787">
        <f>IF($A34="","",ROUND(VLOOKUP($A34,'MEMORIA DE CALCULO '!$A$9:$J$609,10,FALSE),2))</f>
        <v>81.39</v>
      </c>
      <c r="G34" s="98">
        <v>12.11</v>
      </c>
      <c r="H34" s="790">
        <v>1.2592000000000001</v>
      </c>
      <c r="I34" s="202">
        <f t="shared" si="3"/>
        <v>15.248912000000001</v>
      </c>
      <c r="J34" s="98">
        <f t="shared" si="1"/>
        <v>1241.0999999999999</v>
      </c>
    </row>
    <row r="35" spans="1:10" ht="29.25" customHeight="1">
      <c r="A35" s="93" t="s">
        <v>46</v>
      </c>
      <c r="B35" s="100">
        <v>88488</v>
      </c>
      <c r="C35" s="103" t="s">
        <v>27</v>
      </c>
      <c r="D35" s="96" t="s">
        <v>1</v>
      </c>
      <c r="E35" s="96" t="s">
        <v>8</v>
      </c>
      <c r="F35" s="787">
        <f>IF($A35="","",ROUND(VLOOKUP($A35,'MEMORIA DE CALCULO '!$A$9:$J$609,10,FALSE),2))</f>
        <v>128.47999999999999</v>
      </c>
      <c r="G35" s="98">
        <v>13.85</v>
      </c>
      <c r="H35" s="790">
        <v>1.2592000000000001</v>
      </c>
      <c r="I35" s="202">
        <f t="shared" si="3"/>
        <v>17.439920000000001</v>
      </c>
      <c r="J35" s="98">
        <f t="shared" si="1"/>
        <v>2240.6799999999998</v>
      </c>
    </row>
    <row r="36" spans="1:10" ht="26.25" customHeight="1">
      <c r="A36" s="93" t="s">
        <v>47</v>
      </c>
      <c r="B36" s="100">
        <v>88497</v>
      </c>
      <c r="C36" s="101" t="s">
        <v>28</v>
      </c>
      <c r="D36" s="96" t="s">
        <v>1</v>
      </c>
      <c r="E36" s="96" t="s">
        <v>8</v>
      </c>
      <c r="F36" s="787">
        <f>IF($A36="","",ROUND(VLOOKUP($A36,'MEMORIA DE CALCULO '!$A$9:$J$609,10,FALSE),2))</f>
        <v>81.39</v>
      </c>
      <c r="G36" s="98">
        <v>13.59</v>
      </c>
      <c r="H36" s="790">
        <v>1.2592000000000001</v>
      </c>
      <c r="I36" s="202">
        <f t="shared" si="3"/>
        <v>17.112528000000001</v>
      </c>
      <c r="J36" s="98">
        <f t="shared" si="1"/>
        <v>1392.78</v>
      </c>
    </row>
    <row r="37" spans="1:10" ht="30" customHeight="1">
      <c r="A37" s="93" t="s">
        <v>48</v>
      </c>
      <c r="B37" s="100">
        <v>88496</v>
      </c>
      <c r="C37" s="101" t="s">
        <v>29</v>
      </c>
      <c r="D37" s="96" t="s">
        <v>1</v>
      </c>
      <c r="E37" s="96" t="s">
        <v>8</v>
      </c>
      <c r="F37" s="787">
        <f>IF($A37="","",ROUND(VLOOKUP($A37,'MEMORIA DE CALCULO '!$A$9:$J$609,10,FALSE),2))</f>
        <v>128.47999999999999</v>
      </c>
      <c r="G37" s="98">
        <v>24.75</v>
      </c>
      <c r="H37" s="790">
        <v>1.2592000000000001</v>
      </c>
      <c r="I37" s="202">
        <f t="shared" si="3"/>
        <v>31.165200000000002</v>
      </c>
      <c r="J37" s="98">
        <f t="shared" si="1"/>
        <v>4004.1</v>
      </c>
    </row>
    <row r="38" spans="1:10" ht="25.5">
      <c r="A38" s="93" t="s">
        <v>61</v>
      </c>
      <c r="B38" s="100" t="s">
        <v>142</v>
      </c>
      <c r="C38" s="104" t="s">
        <v>92</v>
      </c>
      <c r="D38" s="96" t="s">
        <v>93</v>
      </c>
      <c r="E38" s="96" t="s">
        <v>8</v>
      </c>
      <c r="F38" s="787">
        <f>IF($A38="","",ROUND(VLOOKUP($A38,'MEMORIA DE CALCULO '!$A$9:$J$609,10,FALSE),2))</f>
        <v>257.35000000000002</v>
      </c>
      <c r="G38" s="98">
        <v>39.130000000000003</v>
      </c>
      <c r="H38" s="790">
        <v>1.2592000000000001</v>
      </c>
      <c r="I38" s="202">
        <f t="shared" si="3"/>
        <v>49.272496000000004</v>
      </c>
      <c r="J38" s="98">
        <f t="shared" si="1"/>
        <v>12680.27</v>
      </c>
    </row>
    <row r="39" spans="1:10" ht="25.5">
      <c r="A39" s="93" t="s">
        <v>94</v>
      </c>
      <c r="B39" s="100" t="s">
        <v>143</v>
      </c>
      <c r="C39" s="104" t="s">
        <v>101</v>
      </c>
      <c r="D39" s="96" t="s">
        <v>93</v>
      </c>
      <c r="E39" s="96" t="s">
        <v>8</v>
      </c>
      <c r="F39" s="787">
        <f>IF($A39="","",ROUND(VLOOKUP($A39,'MEMORIA DE CALCULO '!$A$9:$J$609,10,FALSE),2))</f>
        <v>209.87</v>
      </c>
      <c r="G39" s="98">
        <v>4.4800000000000004</v>
      </c>
      <c r="H39" s="790">
        <v>1.2592000000000001</v>
      </c>
      <c r="I39" s="202">
        <f t="shared" si="3"/>
        <v>5.6412160000000009</v>
      </c>
      <c r="J39" s="98">
        <f t="shared" si="1"/>
        <v>1183.92</v>
      </c>
    </row>
    <row r="40" spans="1:10" s="198" customFormat="1" ht="25.5">
      <c r="A40" s="93" t="s">
        <v>336</v>
      </c>
      <c r="B40" s="100" t="s">
        <v>339</v>
      </c>
      <c r="C40" s="104" t="s">
        <v>338</v>
      </c>
      <c r="D40" s="96" t="s">
        <v>1</v>
      </c>
      <c r="E40" s="96" t="s">
        <v>8</v>
      </c>
      <c r="F40" s="787">
        <f>IF($A40="","",ROUND(VLOOKUP($A40,'MEMORIA DE CALCULO '!$A$9:$J$609,10,FALSE),2))</f>
        <v>18.559999999999999</v>
      </c>
      <c r="G40" s="98">
        <v>21.87</v>
      </c>
      <c r="H40" s="790">
        <v>1.2592000000000001</v>
      </c>
      <c r="I40" s="202">
        <f t="shared" si="3"/>
        <v>27.538704000000003</v>
      </c>
      <c r="J40" s="98">
        <f t="shared" si="1"/>
        <v>511.11</v>
      </c>
    </row>
    <row r="41" spans="1:10" s="198" customFormat="1" ht="25.5">
      <c r="A41" s="93" t="s">
        <v>337</v>
      </c>
      <c r="B41" s="100" t="s">
        <v>340</v>
      </c>
      <c r="C41" s="104" t="s">
        <v>341</v>
      </c>
      <c r="D41" s="96" t="s">
        <v>1</v>
      </c>
      <c r="E41" s="96" t="s">
        <v>8</v>
      </c>
      <c r="F41" s="787">
        <f>IF($A41="","",ROUND(VLOOKUP($A41,'MEMORIA DE CALCULO '!$A$9:$J$609,10,FALSE),2))</f>
        <v>18.559999999999999</v>
      </c>
      <c r="G41" s="98">
        <v>28.53</v>
      </c>
      <c r="H41" s="790">
        <v>1.2592000000000001</v>
      </c>
      <c r="I41" s="202">
        <f t="shared" si="3"/>
        <v>35.924976000000001</v>
      </c>
      <c r="J41" s="98">
        <f t="shared" si="1"/>
        <v>666.76</v>
      </c>
    </row>
    <row r="42" spans="1:10" s="13" customFormat="1" ht="16.5" customHeight="1">
      <c r="A42" s="8"/>
      <c r="B42" s="9"/>
      <c r="C42" s="10" t="s">
        <v>146</v>
      </c>
      <c r="D42" s="11"/>
      <c r="E42" s="11"/>
      <c r="F42" s="12"/>
      <c r="G42" s="16"/>
      <c r="H42" s="12"/>
      <c r="I42" s="16"/>
      <c r="J42" s="204">
        <f>SUM(J33:J41)</f>
        <v>26099.16</v>
      </c>
    </row>
    <row r="43" spans="1:10" ht="12.75" customHeight="1">
      <c r="A43" s="7">
        <v>4</v>
      </c>
      <c r="B43" s="780" t="s">
        <v>130</v>
      </c>
      <c r="C43" s="780"/>
      <c r="D43" s="780"/>
      <c r="E43" s="780"/>
      <c r="F43" s="780"/>
      <c r="G43" s="780"/>
      <c r="H43" s="780"/>
      <c r="I43" s="780"/>
      <c r="J43" s="15"/>
    </row>
    <row r="44" spans="1:10" ht="39.75" customHeight="1">
      <c r="A44" s="93" t="s">
        <v>49</v>
      </c>
      <c r="B44" s="100">
        <v>90822</v>
      </c>
      <c r="C44" s="95" t="s">
        <v>229</v>
      </c>
      <c r="D44" s="96" t="s">
        <v>1</v>
      </c>
      <c r="E44" s="96" t="s">
        <v>19</v>
      </c>
      <c r="F44" s="787">
        <f>IF($A44="","",ROUND(VLOOKUP($A44,'MEMORIA DE CALCULO '!$A$9:$J$609,10,FALSE),2))</f>
        <v>2</v>
      </c>
      <c r="G44" s="98">
        <v>344.72</v>
      </c>
      <c r="H44" s="790">
        <v>1.2592000000000001</v>
      </c>
      <c r="I44" s="202">
        <f t="shared" ref="I44:I52" si="4">G44*H44</f>
        <v>434.07142400000009</v>
      </c>
      <c r="J44" s="98">
        <f t="shared" ref="J44:J52" si="5">TRUNC(F44*I44,2)</f>
        <v>868.14</v>
      </c>
    </row>
    <row r="45" spans="1:10" ht="39.75" customHeight="1">
      <c r="A45" s="93" t="s">
        <v>50</v>
      </c>
      <c r="B45" s="100">
        <v>90823</v>
      </c>
      <c r="C45" s="95" t="s">
        <v>211</v>
      </c>
      <c r="D45" s="96" t="s">
        <v>1</v>
      </c>
      <c r="E45" s="96" t="s">
        <v>19</v>
      </c>
      <c r="F45" s="787">
        <f>IF($A45="","",ROUND(VLOOKUP($A45,'MEMORIA DE CALCULO '!$A$9:$J$609,10,FALSE),2))</f>
        <v>3</v>
      </c>
      <c r="G45" s="98">
        <v>360.28</v>
      </c>
      <c r="H45" s="790">
        <v>1.2592000000000001</v>
      </c>
      <c r="I45" s="202">
        <f t="shared" si="4"/>
        <v>453.66457600000001</v>
      </c>
      <c r="J45" s="98">
        <f t="shared" si="5"/>
        <v>1360.99</v>
      </c>
    </row>
    <row r="46" spans="1:10" ht="38.25" customHeight="1">
      <c r="A46" s="93" t="s">
        <v>135</v>
      </c>
      <c r="B46" s="100">
        <v>90817</v>
      </c>
      <c r="C46" s="95" t="s">
        <v>233</v>
      </c>
      <c r="D46" s="96" t="s">
        <v>1</v>
      </c>
      <c r="E46" s="96" t="s">
        <v>19</v>
      </c>
      <c r="F46" s="787">
        <f>IF($A46="","",ROUND(VLOOKUP($A46,'MEMORIA DE CALCULO '!$A$9:$J$609,10,FALSE),2))</f>
        <v>2</v>
      </c>
      <c r="G46" s="98">
        <v>83.4</v>
      </c>
      <c r="H46" s="790">
        <v>1.2592000000000001</v>
      </c>
      <c r="I46" s="202">
        <f t="shared" si="4"/>
        <v>105.01728000000001</v>
      </c>
      <c r="J46" s="98">
        <f t="shared" si="5"/>
        <v>210.03</v>
      </c>
    </row>
    <row r="47" spans="1:10" ht="38.25" customHeight="1">
      <c r="A47" s="93" t="s">
        <v>136</v>
      </c>
      <c r="B47" s="100">
        <v>90818</v>
      </c>
      <c r="C47" s="95" t="s">
        <v>82</v>
      </c>
      <c r="D47" s="96" t="s">
        <v>1</v>
      </c>
      <c r="E47" s="96" t="s">
        <v>19</v>
      </c>
      <c r="F47" s="787">
        <f>IF($A47="","",ROUND(VLOOKUP($A47,'MEMORIA DE CALCULO '!$A$9:$J$609,10,FALSE),2))</f>
        <v>3</v>
      </c>
      <c r="G47" s="98">
        <v>297.67</v>
      </c>
      <c r="H47" s="790">
        <v>1.2592000000000001</v>
      </c>
      <c r="I47" s="202">
        <f t="shared" si="4"/>
        <v>374.82606400000003</v>
      </c>
      <c r="J47" s="98">
        <f t="shared" si="5"/>
        <v>1124.47</v>
      </c>
    </row>
    <row r="48" spans="1:10" ht="27.75" customHeight="1">
      <c r="A48" s="93" t="s">
        <v>51</v>
      </c>
      <c r="B48" s="100">
        <v>90828</v>
      </c>
      <c r="C48" s="95" t="s">
        <v>234</v>
      </c>
      <c r="D48" s="96" t="s">
        <v>1</v>
      </c>
      <c r="E48" s="96" t="s">
        <v>19</v>
      </c>
      <c r="F48" s="787">
        <f>IF($A48="","",ROUND(VLOOKUP($A48,'MEMORIA DE CALCULO '!$A$9:$J$609,10,FALSE),2))</f>
        <v>2</v>
      </c>
      <c r="G48" s="98">
        <v>29.92</v>
      </c>
      <c r="H48" s="790">
        <v>1.2592000000000001</v>
      </c>
      <c r="I48" s="202">
        <f t="shared" si="4"/>
        <v>37.675264000000006</v>
      </c>
      <c r="J48" s="98">
        <f t="shared" si="5"/>
        <v>75.349999999999994</v>
      </c>
    </row>
    <row r="49" spans="1:10" ht="27.75" customHeight="1">
      <c r="A49" s="93" t="s">
        <v>231</v>
      </c>
      <c r="B49" s="100">
        <v>91303</v>
      </c>
      <c r="C49" s="95" t="s">
        <v>213</v>
      </c>
      <c r="D49" s="96" t="s">
        <v>1</v>
      </c>
      <c r="E49" s="96" t="s">
        <v>19</v>
      </c>
      <c r="F49" s="787">
        <f>IF($A49="","",ROUND(VLOOKUP($A49,'MEMORIA DE CALCULO '!$A$9:$J$609,10,FALSE),2))</f>
        <v>3</v>
      </c>
      <c r="G49" s="98">
        <v>27.6</v>
      </c>
      <c r="H49" s="790">
        <v>1.2592000000000001</v>
      </c>
      <c r="I49" s="202">
        <f t="shared" si="4"/>
        <v>34.753920000000008</v>
      </c>
      <c r="J49" s="98">
        <f t="shared" si="5"/>
        <v>104.26</v>
      </c>
    </row>
    <row r="50" spans="1:10" ht="39.75" customHeight="1">
      <c r="A50" s="93" t="s">
        <v>232</v>
      </c>
      <c r="B50" s="100">
        <v>91304</v>
      </c>
      <c r="C50" s="95" t="s">
        <v>212</v>
      </c>
      <c r="D50" s="96" t="s">
        <v>1</v>
      </c>
      <c r="E50" s="96" t="s">
        <v>19</v>
      </c>
      <c r="F50" s="787">
        <f>IF($A50="","",ROUND(VLOOKUP($A50,'MEMORIA DE CALCULO '!$A$9:$J$609,10,FALSE),2))</f>
        <v>5</v>
      </c>
      <c r="G50" s="98">
        <v>84.64</v>
      </c>
      <c r="H50" s="790">
        <v>1.2592000000000001</v>
      </c>
      <c r="I50" s="202">
        <f t="shared" si="4"/>
        <v>106.57868800000001</v>
      </c>
      <c r="J50" s="98">
        <f t="shared" si="5"/>
        <v>532.89</v>
      </c>
    </row>
    <row r="51" spans="1:10" ht="27.75" customHeight="1">
      <c r="A51" s="93" t="s">
        <v>235</v>
      </c>
      <c r="B51" s="100">
        <v>72200</v>
      </c>
      <c r="C51" s="95" t="s">
        <v>214</v>
      </c>
      <c r="D51" s="96" t="s">
        <v>1</v>
      </c>
      <c r="E51" s="96" t="s">
        <v>8</v>
      </c>
      <c r="F51" s="787">
        <f>IF($A51="","",ROUND(VLOOKUP($A51,'MEMORIA DE CALCULO '!$A$9:$J$609,10,FALSE),2))</f>
        <v>18.95</v>
      </c>
      <c r="G51" s="98">
        <v>92.15</v>
      </c>
      <c r="H51" s="790">
        <v>1.2592000000000001</v>
      </c>
      <c r="I51" s="202">
        <f t="shared" si="4"/>
        <v>116.03528000000001</v>
      </c>
      <c r="J51" s="98">
        <f t="shared" si="5"/>
        <v>2198.86</v>
      </c>
    </row>
    <row r="52" spans="1:10" ht="27.75" customHeight="1">
      <c r="A52" s="93" t="s">
        <v>238</v>
      </c>
      <c r="B52" s="100">
        <v>98695</v>
      </c>
      <c r="C52" s="95" t="s">
        <v>438</v>
      </c>
      <c r="D52" s="96" t="s">
        <v>1</v>
      </c>
      <c r="E52" s="96" t="s">
        <v>9</v>
      </c>
      <c r="F52" s="787">
        <f>IF($A52="","",ROUND(VLOOKUP($A52,'MEMORIA DE CALCULO '!$A$9:$J$609,10,FALSE),2))</f>
        <v>2.7</v>
      </c>
      <c r="G52" s="98">
        <v>72.23</v>
      </c>
      <c r="H52" s="790">
        <v>1.2592000000000001</v>
      </c>
      <c r="I52" s="202">
        <f t="shared" si="4"/>
        <v>90.952016000000015</v>
      </c>
      <c r="J52" s="98">
        <f t="shared" si="5"/>
        <v>245.57</v>
      </c>
    </row>
    <row r="53" spans="1:10" s="13" customFormat="1" ht="16.5" customHeight="1">
      <c r="A53" s="8"/>
      <c r="B53" s="9"/>
      <c r="C53" s="10" t="s">
        <v>146</v>
      </c>
      <c r="D53" s="11"/>
      <c r="E53" s="11"/>
      <c r="F53" s="12"/>
      <c r="G53" s="16"/>
      <c r="H53" s="12"/>
      <c r="I53" s="16"/>
      <c r="J53" s="16">
        <f>SUM(J44:J52)</f>
        <v>6720.5599999999995</v>
      </c>
    </row>
    <row r="54" spans="1:10" ht="12.75" customHeight="1">
      <c r="A54" s="7">
        <v>5</v>
      </c>
      <c r="B54" s="792" t="s">
        <v>216</v>
      </c>
      <c r="C54" s="793"/>
      <c r="D54" s="793"/>
      <c r="E54" s="793"/>
      <c r="F54" s="793"/>
      <c r="G54" s="788"/>
      <c r="H54" s="788"/>
      <c r="I54" s="788"/>
      <c r="J54" s="789"/>
    </row>
    <row r="55" spans="1:10" ht="38.25">
      <c r="A55" s="93" t="s">
        <v>52</v>
      </c>
      <c r="B55" s="100">
        <v>94573</v>
      </c>
      <c r="C55" s="102" t="s">
        <v>218</v>
      </c>
      <c r="D55" s="96" t="s">
        <v>1</v>
      </c>
      <c r="E55" s="96" t="s">
        <v>8</v>
      </c>
      <c r="F55" s="787">
        <f>IF($A55="","",ROUND(VLOOKUP($A55,'MEMORIA DE CALCULO '!$A$9:$J$609,10,FALSE),2))</f>
        <v>22.14</v>
      </c>
      <c r="G55" s="98">
        <v>271.63</v>
      </c>
      <c r="H55" s="790">
        <v>1.2592000000000001</v>
      </c>
      <c r="I55" s="202">
        <f t="shared" ref="I55:I61" si="6">G55*H55</f>
        <v>342.036496</v>
      </c>
      <c r="J55" s="98">
        <f t="shared" ref="J55:J61" si="7">TRUNC(F55*I55,2)</f>
        <v>7572.68</v>
      </c>
    </row>
    <row r="56" spans="1:10" ht="38.25">
      <c r="A56" s="93" t="s">
        <v>217</v>
      </c>
      <c r="B56" s="94" t="s">
        <v>220</v>
      </c>
      <c r="C56" s="102" t="s">
        <v>221</v>
      </c>
      <c r="D56" s="96" t="s">
        <v>93</v>
      </c>
      <c r="E56" s="96" t="s">
        <v>8</v>
      </c>
      <c r="F56" s="787">
        <f>IF($A56="","",ROUND(VLOOKUP($A56,'MEMORIA DE CALCULO '!$A$9:$J$609,10,FALSE),2))</f>
        <v>11.61</v>
      </c>
      <c r="G56" s="98">
        <v>337.41</v>
      </c>
      <c r="H56" s="790">
        <v>1.2592000000000001</v>
      </c>
      <c r="I56" s="202">
        <f t="shared" si="6"/>
        <v>424.86667200000005</v>
      </c>
      <c r="J56" s="98">
        <f t="shared" si="7"/>
        <v>4932.7</v>
      </c>
    </row>
    <row r="57" spans="1:10" ht="26.25" customHeight="1">
      <c r="A57" s="93" t="s">
        <v>219</v>
      </c>
      <c r="B57" s="94" t="s">
        <v>223</v>
      </c>
      <c r="C57" s="102" t="s">
        <v>224</v>
      </c>
      <c r="D57" s="96" t="s">
        <v>93</v>
      </c>
      <c r="E57" s="96" t="s">
        <v>225</v>
      </c>
      <c r="F57" s="787">
        <f>IF($A57="","",ROUND(VLOOKUP($A57,'MEMORIA DE CALCULO '!$A$9:$J$609,10,FALSE),2))</f>
        <v>269.85000000000002</v>
      </c>
      <c r="G57" s="98">
        <v>4</v>
      </c>
      <c r="H57" s="790">
        <v>1.2592000000000001</v>
      </c>
      <c r="I57" s="202">
        <f t="shared" si="6"/>
        <v>5.0368000000000004</v>
      </c>
      <c r="J57" s="98">
        <f t="shared" si="7"/>
        <v>1359.18</v>
      </c>
    </row>
    <row r="58" spans="1:10" ht="38.25">
      <c r="A58" s="93" t="s">
        <v>222</v>
      </c>
      <c r="B58" s="100">
        <v>84088</v>
      </c>
      <c r="C58" s="102" t="s">
        <v>240</v>
      </c>
      <c r="D58" s="96" t="s">
        <v>1</v>
      </c>
      <c r="E58" s="96" t="s">
        <v>9</v>
      </c>
      <c r="F58" s="787">
        <f>IF($A58="","",ROUND(VLOOKUP($A58,'MEMORIA DE CALCULO '!$A$9:$J$609,10,FALSE),2))</f>
        <v>29.4</v>
      </c>
      <c r="G58" s="98">
        <v>93.53</v>
      </c>
      <c r="H58" s="790">
        <v>1.2592000000000001</v>
      </c>
      <c r="I58" s="202">
        <f t="shared" si="6"/>
        <v>117.77297600000001</v>
      </c>
      <c r="J58" s="98">
        <f t="shared" si="7"/>
        <v>3462.52</v>
      </c>
    </row>
    <row r="59" spans="1:10" ht="12.75" customHeight="1">
      <c r="A59" s="93" t="s">
        <v>239</v>
      </c>
      <c r="B59" s="100" t="s">
        <v>255</v>
      </c>
      <c r="C59" s="102" t="s">
        <v>256</v>
      </c>
      <c r="D59" s="96" t="s">
        <v>1</v>
      </c>
      <c r="E59" s="96" t="s">
        <v>9</v>
      </c>
      <c r="F59" s="787">
        <f>IF($A59="","",ROUND(VLOOKUP($A59,'MEMORIA DE CALCULO '!$A$9:$J$609,10,FALSE),2))</f>
        <v>53.02</v>
      </c>
      <c r="G59" s="98">
        <v>35.340000000000003</v>
      </c>
      <c r="H59" s="790">
        <v>1.2592000000000001</v>
      </c>
      <c r="I59" s="202">
        <f t="shared" si="6"/>
        <v>44.500128000000011</v>
      </c>
      <c r="J59" s="98">
        <f t="shared" si="7"/>
        <v>2359.39</v>
      </c>
    </row>
    <row r="60" spans="1:10" ht="38.25">
      <c r="A60" s="93" t="s">
        <v>254</v>
      </c>
      <c r="B60" s="100">
        <v>91338</v>
      </c>
      <c r="C60" s="102" t="s">
        <v>281</v>
      </c>
      <c r="D60" s="96" t="s">
        <v>1</v>
      </c>
      <c r="E60" s="96" t="s">
        <v>8</v>
      </c>
      <c r="F60" s="787">
        <f>IF($A60="","",ROUND(VLOOKUP($A60,'MEMORIA DE CALCULO '!$A$9:$J$609,10,FALSE),2))</f>
        <v>4.8600000000000003</v>
      </c>
      <c r="G60" s="98">
        <v>530.75</v>
      </c>
      <c r="H60" s="790">
        <v>1.2592000000000001</v>
      </c>
      <c r="I60" s="202">
        <f t="shared" si="6"/>
        <v>668.32040000000006</v>
      </c>
      <c r="J60" s="98">
        <f t="shared" si="7"/>
        <v>3248.03</v>
      </c>
    </row>
    <row r="61" spans="1:10">
      <c r="A61" s="93" t="s">
        <v>268</v>
      </c>
      <c r="B61" s="100">
        <v>84889</v>
      </c>
      <c r="C61" s="102" t="s">
        <v>282</v>
      </c>
      <c r="D61" s="96" t="s">
        <v>1</v>
      </c>
      <c r="E61" s="96" t="s">
        <v>19</v>
      </c>
      <c r="F61" s="787">
        <f>IF($A61="","",ROUND(VLOOKUP($A61,'MEMORIA DE CALCULO '!$A$9:$J$609,10,FALSE),2))</f>
        <v>17</v>
      </c>
      <c r="G61" s="98">
        <v>21.01</v>
      </c>
      <c r="H61" s="790">
        <v>1.2592000000000001</v>
      </c>
      <c r="I61" s="202">
        <f t="shared" si="6"/>
        <v>26.455792000000002</v>
      </c>
      <c r="J61" s="98">
        <f t="shared" si="7"/>
        <v>449.74</v>
      </c>
    </row>
    <row r="62" spans="1:10" s="13" customFormat="1" ht="16.5" customHeight="1">
      <c r="A62" s="8"/>
      <c r="B62" s="9"/>
      <c r="C62" s="10" t="s">
        <v>146</v>
      </c>
      <c r="D62" s="11"/>
      <c r="E62" s="11"/>
      <c r="F62" s="12"/>
      <c r="G62" s="16"/>
      <c r="H62" s="12"/>
      <c r="I62" s="16"/>
      <c r="J62" s="16">
        <f>SUM(J55:J61)</f>
        <v>23384.240000000002</v>
      </c>
    </row>
    <row r="63" spans="1:10" ht="12.75" customHeight="1">
      <c r="A63" s="7">
        <v>7</v>
      </c>
      <c r="B63" s="792" t="s">
        <v>84</v>
      </c>
      <c r="C63" s="793"/>
      <c r="D63" s="793"/>
      <c r="E63" s="793"/>
      <c r="F63" s="793"/>
      <c r="G63" s="788"/>
      <c r="H63" s="788"/>
      <c r="I63" s="788"/>
      <c r="J63" s="789"/>
    </row>
    <row r="64" spans="1:10" ht="26.25" customHeight="1">
      <c r="A64" s="93" t="s">
        <v>65</v>
      </c>
      <c r="B64" s="100">
        <v>72178</v>
      </c>
      <c r="C64" s="102" t="s">
        <v>85</v>
      </c>
      <c r="D64" s="96" t="s">
        <v>1</v>
      </c>
      <c r="E64" s="96" t="s">
        <v>8</v>
      </c>
      <c r="F64" s="787">
        <f>IF($A64="","",ROUND(VLOOKUP($A64,'MEMORIA DE CALCULO '!$A$9:$J$609,10,FALSE),2))</f>
        <v>47.11</v>
      </c>
      <c r="G64" s="98">
        <v>30.18</v>
      </c>
      <c r="H64" s="790">
        <v>1.2592000000000001</v>
      </c>
      <c r="I64" s="202">
        <f t="shared" ref="I64:I68" si="8">G64*H64</f>
        <v>38.002656000000002</v>
      </c>
      <c r="J64" s="98">
        <f>TRUNC(F64*I64,2)</f>
        <v>1790.3</v>
      </c>
    </row>
    <row r="65" spans="1:10" ht="24.75" customHeight="1">
      <c r="A65" s="93" t="s">
        <v>66</v>
      </c>
      <c r="B65" s="100">
        <v>96358</v>
      </c>
      <c r="C65" s="102" t="s">
        <v>227</v>
      </c>
      <c r="D65" s="96" t="s">
        <v>1</v>
      </c>
      <c r="E65" s="96" t="s">
        <v>8</v>
      </c>
      <c r="F65" s="787">
        <f>IF($A65="","",ROUND(VLOOKUP($A65,'MEMORIA DE CALCULO '!$A$9:$J$609,10,FALSE),2))</f>
        <v>25.99</v>
      </c>
      <c r="G65" s="98">
        <v>83.4</v>
      </c>
      <c r="H65" s="790">
        <v>1.2592000000000001</v>
      </c>
      <c r="I65" s="202">
        <f t="shared" si="8"/>
        <v>105.01728000000001</v>
      </c>
      <c r="J65" s="98">
        <f t="shared" ref="J65:J68" si="9">TRUNC(F65*I65,2)</f>
        <v>2729.39</v>
      </c>
    </row>
    <row r="66" spans="1:10" ht="24.75" customHeight="1">
      <c r="A66" s="93" t="s">
        <v>226</v>
      </c>
      <c r="B66" s="100">
        <v>96359</v>
      </c>
      <c r="C66" s="102" t="s">
        <v>228</v>
      </c>
      <c r="D66" s="96" t="s">
        <v>1</v>
      </c>
      <c r="E66" s="96" t="s">
        <v>8</v>
      </c>
      <c r="F66" s="787">
        <f>IF($A66="","",ROUND(VLOOKUP($A66,'MEMORIA DE CALCULO '!$A$9:$J$609,10,FALSE),2))</f>
        <v>20.12</v>
      </c>
      <c r="G66" s="98">
        <v>91.46</v>
      </c>
      <c r="H66" s="790">
        <v>1.2592000000000001</v>
      </c>
      <c r="I66" s="202">
        <f t="shared" si="8"/>
        <v>115.166432</v>
      </c>
      <c r="J66" s="98">
        <f t="shared" si="9"/>
        <v>2317.14</v>
      </c>
    </row>
    <row r="67" spans="1:10" ht="24.75" customHeight="1">
      <c r="A67" s="93" t="s">
        <v>270</v>
      </c>
      <c r="B67" s="100">
        <v>87471</v>
      </c>
      <c r="C67" s="102" t="s">
        <v>271</v>
      </c>
      <c r="D67" s="96" t="s">
        <v>1</v>
      </c>
      <c r="E67" s="96" t="s">
        <v>8</v>
      </c>
      <c r="F67" s="787">
        <f>IF($A67="","",ROUND(VLOOKUP($A67,'MEMORIA DE CALCULO '!$A$9:$J$609,10,FALSE),2))</f>
        <v>4.04</v>
      </c>
      <c r="G67" s="98">
        <v>38.33</v>
      </c>
      <c r="H67" s="790">
        <v>1.2592000000000001</v>
      </c>
      <c r="I67" s="202">
        <f t="shared" si="8"/>
        <v>48.265135999999998</v>
      </c>
      <c r="J67" s="98">
        <f t="shared" si="9"/>
        <v>194.99</v>
      </c>
    </row>
    <row r="68" spans="1:10" ht="24.75" customHeight="1">
      <c r="A68" s="93" t="s">
        <v>278</v>
      </c>
      <c r="B68" s="100" t="s">
        <v>279</v>
      </c>
      <c r="C68" s="102" t="s">
        <v>280</v>
      </c>
      <c r="D68" s="96" t="s">
        <v>93</v>
      </c>
      <c r="E68" s="96" t="s">
        <v>9</v>
      </c>
      <c r="F68" s="787">
        <f>IF($A68="","",ROUND(VLOOKUP($A68,'MEMORIA DE CALCULO '!$A$9:$J$609,10,FALSE),2))</f>
        <v>3.15</v>
      </c>
      <c r="G68" s="98">
        <v>80.16</v>
      </c>
      <c r="H68" s="790">
        <v>1.2592000000000001</v>
      </c>
      <c r="I68" s="202">
        <f t="shared" si="8"/>
        <v>100.937472</v>
      </c>
      <c r="J68" s="98">
        <f t="shared" si="9"/>
        <v>317.95</v>
      </c>
    </row>
    <row r="69" spans="1:10" s="13" customFormat="1" ht="16.5" customHeight="1">
      <c r="A69" s="8"/>
      <c r="B69" s="9"/>
      <c r="C69" s="10" t="s">
        <v>146</v>
      </c>
      <c r="D69" s="11"/>
      <c r="E69" s="11"/>
      <c r="F69" s="12"/>
      <c r="G69" s="16"/>
      <c r="H69" s="12"/>
      <c r="I69" s="16"/>
      <c r="J69" s="16">
        <f>SUM(J64:J68)</f>
        <v>7349.7699999999995</v>
      </c>
    </row>
    <row r="70" spans="1:10" ht="12.75" customHeight="1">
      <c r="A70" s="7">
        <v>8</v>
      </c>
      <c r="B70" s="792" t="s">
        <v>20</v>
      </c>
      <c r="C70" s="793"/>
      <c r="D70" s="793"/>
      <c r="E70" s="793"/>
      <c r="F70" s="793"/>
      <c r="G70" s="788"/>
      <c r="H70" s="788"/>
      <c r="I70" s="788"/>
      <c r="J70" s="789"/>
    </row>
    <row r="71" spans="1:10" ht="28.5" customHeight="1">
      <c r="A71" s="93" t="s">
        <v>75</v>
      </c>
      <c r="B71" s="100">
        <v>86911</v>
      </c>
      <c r="C71" s="101" t="s">
        <v>30</v>
      </c>
      <c r="D71" s="96" t="s">
        <v>1</v>
      </c>
      <c r="E71" s="96" t="s">
        <v>19</v>
      </c>
      <c r="F71" s="787">
        <f>IF($A71="","",ROUND(VLOOKUP($A71,'MEMORIA DE CALCULO '!$A$9:$J$609,10,FALSE),2))</f>
        <v>1</v>
      </c>
      <c r="G71" s="98">
        <v>39.229999999999997</v>
      </c>
      <c r="H71" s="790">
        <v>1.2592000000000001</v>
      </c>
      <c r="I71" s="202">
        <f t="shared" ref="I71:I83" si="10">G71*H71</f>
        <v>49.398415999999997</v>
      </c>
      <c r="J71" s="98">
        <f t="shared" ref="J71:J83" si="11">TRUNC(F71*I71,2)</f>
        <v>49.39</v>
      </c>
    </row>
    <row r="72" spans="1:10" ht="24.75" customHeight="1">
      <c r="A72" s="93" t="s">
        <v>76</v>
      </c>
      <c r="B72" s="100">
        <v>86883</v>
      </c>
      <c r="C72" s="95" t="s">
        <v>67</v>
      </c>
      <c r="D72" s="96" t="s">
        <v>1</v>
      </c>
      <c r="E72" s="96" t="s">
        <v>19</v>
      </c>
      <c r="F72" s="787">
        <f>IF($A72="","",ROUND(VLOOKUP($A72,'MEMORIA DE CALCULO '!$A$9:$J$609,10,FALSE),2))</f>
        <v>3</v>
      </c>
      <c r="G72" s="98">
        <v>11.52</v>
      </c>
      <c r="H72" s="790">
        <v>1.2592000000000001</v>
      </c>
      <c r="I72" s="202">
        <f t="shared" si="10"/>
        <v>14.505984</v>
      </c>
      <c r="J72" s="98">
        <f t="shared" si="11"/>
        <v>43.51</v>
      </c>
    </row>
    <row r="73" spans="1:10" ht="27" customHeight="1">
      <c r="A73" s="93" t="s">
        <v>77</v>
      </c>
      <c r="B73" s="100">
        <v>97666</v>
      </c>
      <c r="C73" s="95" t="s">
        <v>57</v>
      </c>
      <c r="D73" s="96" t="s">
        <v>1</v>
      </c>
      <c r="E73" s="96" t="s">
        <v>19</v>
      </c>
      <c r="F73" s="787">
        <f>IF($A73="","",ROUND(VLOOKUP($A73,'MEMORIA DE CALCULO '!$A$9:$J$609,10,FALSE),2))</f>
        <v>5</v>
      </c>
      <c r="G73" s="98">
        <v>7.88</v>
      </c>
      <c r="H73" s="790">
        <v>1.2592000000000001</v>
      </c>
      <c r="I73" s="202">
        <f t="shared" si="10"/>
        <v>9.9224960000000006</v>
      </c>
      <c r="J73" s="98">
        <f t="shared" si="11"/>
        <v>49.61</v>
      </c>
    </row>
    <row r="74" spans="1:10" ht="24.75" customHeight="1">
      <c r="A74" s="93" t="s">
        <v>117</v>
      </c>
      <c r="B74" s="100">
        <v>86914</v>
      </c>
      <c r="C74" s="95" t="s">
        <v>257</v>
      </c>
      <c r="D74" s="96" t="s">
        <v>1</v>
      </c>
      <c r="E74" s="96" t="s">
        <v>19</v>
      </c>
      <c r="F74" s="787">
        <f>IF($A74="","",ROUND(VLOOKUP($A74,'MEMORIA DE CALCULO '!$A$9:$J$609,10,FALSE),2))</f>
        <v>2</v>
      </c>
      <c r="G74" s="98">
        <v>35.96</v>
      </c>
      <c r="H74" s="790">
        <v>1.2592000000000001</v>
      </c>
      <c r="I74" s="202">
        <f t="shared" si="10"/>
        <v>45.280832000000004</v>
      </c>
      <c r="J74" s="98">
        <f t="shared" si="11"/>
        <v>90.56</v>
      </c>
    </row>
    <row r="75" spans="1:10" ht="27" customHeight="1">
      <c r="A75" s="93" t="s">
        <v>118</v>
      </c>
      <c r="B75" s="100" t="s">
        <v>260</v>
      </c>
      <c r="C75" s="95" t="s">
        <v>261</v>
      </c>
      <c r="D75" s="96" t="s">
        <v>93</v>
      </c>
      <c r="E75" s="96" t="s">
        <v>9</v>
      </c>
      <c r="F75" s="787">
        <f>IF($A75="","",ROUND(VLOOKUP($A75,'MEMORIA DE CALCULO '!$A$9:$J$609,10,FALSE),2))</f>
        <v>11.2</v>
      </c>
      <c r="G75" s="98">
        <v>30.73</v>
      </c>
      <c r="H75" s="790">
        <v>1.2592000000000001</v>
      </c>
      <c r="I75" s="202">
        <f t="shared" si="10"/>
        <v>38.695216000000002</v>
      </c>
      <c r="J75" s="98">
        <f t="shared" si="11"/>
        <v>433.38</v>
      </c>
    </row>
    <row r="76" spans="1:10" ht="27" customHeight="1">
      <c r="A76" s="93" t="s">
        <v>119</v>
      </c>
      <c r="B76" s="100" t="s">
        <v>262</v>
      </c>
      <c r="C76" s="95" t="s">
        <v>263</v>
      </c>
      <c r="D76" s="96" t="s">
        <v>93</v>
      </c>
      <c r="E76" s="96" t="s">
        <v>19</v>
      </c>
      <c r="F76" s="787">
        <f>IF($A76="","",ROUND(VLOOKUP($A76,'MEMORIA DE CALCULO '!$A$9:$J$609,10,FALSE),2))</f>
        <v>2</v>
      </c>
      <c r="G76" s="98">
        <v>1056.7</v>
      </c>
      <c r="H76" s="790">
        <v>1.2592000000000001</v>
      </c>
      <c r="I76" s="202">
        <f t="shared" si="10"/>
        <v>1330.5966400000002</v>
      </c>
      <c r="J76" s="98">
        <f t="shared" si="11"/>
        <v>2661.19</v>
      </c>
    </row>
    <row r="77" spans="1:10" ht="24.75" customHeight="1">
      <c r="A77" s="93" t="s">
        <v>120</v>
      </c>
      <c r="B77" s="100" t="s">
        <v>264</v>
      </c>
      <c r="C77" s="95" t="s">
        <v>265</v>
      </c>
      <c r="D77" s="96" t="s">
        <v>93</v>
      </c>
      <c r="E77" s="96" t="s">
        <v>19</v>
      </c>
      <c r="F77" s="787">
        <f>IF($A77="","",ROUND(VLOOKUP($A77,'MEMORIA DE CALCULO '!$A$9:$J$609,10,FALSE),2))</f>
        <v>1</v>
      </c>
      <c r="G77" s="98">
        <v>1980.92</v>
      </c>
      <c r="H77" s="790">
        <v>1.2592000000000001</v>
      </c>
      <c r="I77" s="202">
        <f t="shared" si="10"/>
        <v>2494.3744640000004</v>
      </c>
      <c r="J77" s="98">
        <f t="shared" si="11"/>
        <v>2494.37</v>
      </c>
    </row>
    <row r="78" spans="1:10" ht="27" customHeight="1">
      <c r="A78" s="93" t="s">
        <v>121</v>
      </c>
      <c r="B78" s="100" t="s">
        <v>266</v>
      </c>
      <c r="C78" s="95" t="s">
        <v>267</v>
      </c>
      <c r="D78" s="96" t="s">
        <v>93</v>
      </c>
      <c r="E78" s="96" t="s">
        <v>9</v>
      </c>
      <c r="F78" s="787">
        <f>IF($A78="","",ROUND(VLOOKUP($A78,'MEMORIA DE CALCULO '!$A$9:$J$609,10,FALSE),2))</f>
        <v>7.8</v>
      </c>
      <c r="G78" s="98">
        <v>759.95</v>
      </c>
      <c r="H78" s="790">
        <v>1.2592000000000001</v>
      </c>
      <c r="I78" s="202">
        <f t="shared" si="10"/>
        <v>956.9290400000001</v>
      </c>
      <c r="J78" s="98">
        <f t="shared" si="11"/>
        <v>7464.04</v>
      </c>
    </row>
    <row r="79" spans="1:10" ht="27" customHeight="1">
      <c r="A79" s="93" t="s">
        <v>122</v>
      </c>
      <c r="B79" s="100">
        <v>86904</v>
      </c>
      <c r="C79" s="95" t="s">
        <v>287</v>
      </c>
      <c r="D79" s="96" t="s">
        <v>1</v>
      </c>
      <c r="E79" s="96" t="s">
        <v>19</v>
      </c>
      <c r="F79" s="787">
        <f>IF($A79="","",ROUND(VLOOKUP($A79,'MEMORIA DE CALCULO '!$A$9:$J$609,10,FALSE),2))</f>
        <v>2</v>
      </c>
      <c r="G79" s="98">
        <v>116.32</v>
      </c>
      <c r="H79" s="790">
        <v>1.2592000000000001</v>
      </c>
      <c r="I79" s="202">
        <f t="shared" si="10"/>
        <v>146.470144</v>
      </c>
      <c r="J79" s="98">
        <f t="shared" si="11"/>
        <v>292.94</v>
      </c>
    </row>
    <row r="80" spans="1:10" ht="27" customHeight="1">
      <c r="A80" s="93" t="s">
        <v>123</v>
      </c>
      <c r="B80" s="100">
        <v>86906</v>
      </c>
      <c r="C80" s="95" t="s">
        <v>288</v>
      </c>
      <c r="D80" s="96" t="s">
        <v>1</v>
      </c>
      <c r="E80" s="96" t="s">
        <v>19</v>
      </c>
      <c r="F80" s="787">
        <f>IF($A80="","",ROUND(VLOOKUP($A80,'MEMORIA DE CALCULO '!$A$9:$J$609,10,FALSE),2))</f>
        <v>2</v>
      </c>
      <c r="G80" s="98">
        <v>45.94</v>
      </c>
      <c r="H80" s="790">
        <v>1.2592000000000001</v>
      </c>
      <c r="I80" s="202">
        <f t="shared" si="10"/>
        <v>57.847648</v>
      </c>
      <c r="J80" s="98">
        <f t="shared" si="11"/>
        <v>115.69</v>
      </c>
    </row>
    <row r="81" spans="1:10" ht="38.25">
      <c r="A81" s="93" t="s">
        <v>124</v>
      </c>
      <c r="B81" s="100">
        <v>89987</v>
      </c>
      <c r="C81" s="95" t="s">
        <v>289</v>
      </c>
      <c r="D81" s="96" t="s">
        <v>1</v>
      </c>
      <c r="E81" s="96" t="s">
        <v>19</v>
      </c>
      <c r="F81" s="787">
        <f>IF($A81="","",ROUND(VLOOKUP($A81,'MEMORIA DE CALCULO '!$A$9:$J$609,10,FALSE),2))</f>
        <v>3</v>
      </c>
      <c r="G81" s="98">
        <v>70.14</v>
      </c>
      <c r="H81" s="790">
        <v>1.2592000000000001</v>
      </c>
      <c r="I81" s="202">
        <f t="shared" si="10"/>
        <v>88.320288000000005</v>
      </c>
      <c r="J81" s="98">
        <f t="shared" si="11"/>
        <v>264.95999999999998</v>
      </c>
    </row>
    <row r="82" spans="1:10" ht="38.25">
      <c r="A82" s="93" t="s">
        <v>125</v>
      </c>
      <c r="B82" s="100" t="s">
        <v>290</v>
      </c>
      <c r="C82" s="95" t="s">
        <v>291</v>
      </c>
      <c r="D82" s="96" t="s">
        <v>93</v>
      </c>
      <c r="E82" s="96" t="s">
        <v>19</v>
      </c>
      <c r="F82" s="787">
        <f>IF($A82="","",ROUND(VLOOKUP($A82,'MEMORIA DE CALCULO '!$A$9:$J$609,10,FALSE),2))</f>
        <v>2</v>
      </c>
      <c r="G82" s="98">
        <v>237.26</v>
      </c>
      <c r="H82" s="790">
        <v>1.2592000000000001</v>
      </c>
      <c r="I82" s="202">
        <f t="shared" si="10"/>
        <v>298.75779199999999</v>
      </c>
      <c r="J82" s="98">
        <f t="shared" si="11"/>
        <v>597.51</v>
      </c>
    </row>
    <row r="83" spans="1:10" ht="12.75" customHeight="1">
      <c r="A83" s="93" t="s">
        <v>126</v>
      </c>
      <c r="B83" s="100" t="s">
        <v>294</v>
      </c>
      <c r="C83" s="95" t="s">
        <v>295</v>
      </c>
      <c r="D83" s="96" t="s">
        <v>1</v>
      </c>
      <c r="E83" s="96" t="s">
        <v>19</v>
      </c>
      <c r="F83" s="787">
        <f>IF($A83="","",ROUND(VLOOKUP($A83,'MEMORIA DE CALCULO '!$A$9:$J$609,10,FALSE),2))</f>
        <v>2</v>
      </c>
      <c r="G83" s="98">
        <v>156.63999999999999</v>
      </c>
      <c r="H83" s="790">
        <v>1.2592000000000001</v>
      </c>
      <c r="I83" s="202">
        <f t="shared" si="10"/>
        <v>197.24108799999999</v>
      </c>
      <c r="J83" s="98">
        <f t="shared" si="11"/>
        <v>394.48</v>
      </c>
    </row>
    <row r="84" spans="1:10" s="13" customFormat="1" ht="16.5" customHeight="1">
      <c r="A84" s="8"/>
      <c r="B84" s="9"/>
      <c r="C84" s="10" t="s">
        <v>146</v>
      </c>
      <c r="D84" s="11"/>
      <c r="E84" s="11"/>
      <c r="F84" s="12"/>
      <c r="G84" s="16"/>
      <c r="H84" s="12"/>
      <c r="I84" s="16"/>
      <c r="J84" s="16">
        <f>SUM(J71:J83)</f>
        <v>14951.63</v>
      </c>
    </row>
    <row r="85" spans="1:10" ht="12.75" customHeight="1">
      <c r="A85" s="7">
        <v>9</v>
      </c>
      <c r="B85" s="792" t="s">
        <v>299</v>
      </c>
      <c r="C85" s="793"/>
      <c r="D85" s="793"/>
      <c r="E85" s="793"/>
      <c r="F85" s="793"/>
      <c r="G85" s="788"/>
      <c r="H85" s="788"/>
      <c r="I85" s="788"/>
      <c r="J85" s="789"/>
    </row>
    <row r="86" spans="1:10" ht="28.5" customHeight="1">
      <c r="A86" s="93" t="s">
        <v>86</v>
      </c>
      <c r="B86" s="100" t="s">
        <v>300</v>
      </c>
      <c r="C86" s="95" t="s">
        <v>301</v>
      </c>
      <c r="D86" s="96" t="s">
        <v>1</v>
      </c>
      <c r="E86" s="96" t="s">
        <v>19</v>
      </c>
      <c r="F86" s="787">
        <f>IF($A86="","",ROUND(VLOOKUP($A86,'MEMORIA DE CALCULO '!$A$9:$J$609,10,FALSE),2))</f>
        <v>3</v>
      </c>
      <c r="G86" s="98">
        <v>402.4</v>
      </c>
      <c r="H86" s="790">
        <v>1.2592000000000001</v>
      </c>
      <c r="I86" s="202">
        <f t="shared" ref="I86:I87" si="12">G86*H86</f>
        <v>506.70208000000002</v>
      </c>
      <c r="J86" s="98">
        <f t="shared" ref="J86:J87" si="13">TRUNC(F86*I86,2)</f>
        <v>1520.1</v>
      </c>
    </row>
    <row r="87" spans="1:10" ht="27" customHeight="1">
      <c r="A87" s="93" t="s">
        <v>87</v>
      </c>
      <c r="B87" s="100">
        <v>92275</v>
      </c>
      <c r="C87" s="95" t="s">
        <v>302</v>
      </c>
      <c r="D87" s="96" t="s">
        <v>1</v>
      </c>
      <c r="E87" s="96" t="s">
        <v>9</v>
      </c>
      <c r="F87" s="787">
        <f>IF($A87="","",ROUND(VLOOKUP($A87,'MEMORIA DE CALCULO '!$A$9:$J$609,10,FALSE),2))</f>
        <v>12</v>
      </c>
      <c r="G87" s="98">
        <v>33.799999999999997</v>
      </c>
      <c r="H87" s="790">
        <v>1.2592000000000001</v>
      </c>
      <c r="I87" s="202">
        <f t="shared" si="12"/>
        <v>42.560960000000001</v>
      </c>
      <c r="J87" s="98">
        <f t="shared" si="13"/>
        <v>510.73</v>
      </c>
    </row>
    <row r="88" spans="1:10" s="13" customFormat="1" ht="16.5" customHeight="1">
      <c r="A88" s="8"/>
      <c r="B88" s="9"/>
      <c r="C88" s="10" t="s">
        <v>146</v>
      </c>
      <c r="D88" s="11"/>
      <c r="E88" s="11"/>
      <c r="F88" s="12"/>
      <c r="G88" s="16"/>
      <c r="H88" s="12"/>
      <c r="I88" s="16"/>
      <c r="J88" s="16">
        <f>SUM(J86:J87)</f>
        <v>2030.83</v>
      </c>
    </row>
    <row r="89" spans="1:10" ht="12.75" customHeight="1">
      <c r="A89" s="7">
        <v>10</v>
      </c>
      <c r="B89" s="792" t="s">
        <v>18</v>
      </c>
      <c r="C89" s="793"/>
      <c r="D89" s="793"/>
      <c r="E89" s="793"/>
      <c r="F89" s="793"/>
      <c r="G89" s="788"/>
      <c r="H89" s="788"/>
      <c r="I89" s="788"/>
      <c r="J89" s="789"/>
    </row>
    <row r="90" spans="1:10">
      <c r="A90" s="93" t="s">
        <v>127</v>
      </c>
      <c r="B90" s="99">
        <v>93358</v>
      </c>
      <c r="C90" s="95" t="s">
        <v>363</v>
      </c>
      <c r="D90" s="96" t="s">
        <v>1</v>
      </c>
      <c r="E90" s="201" t="s">
        <v>176</v>
      </c>
      <c r="F90" s="97">
        <f>'MEMÓRIA DESONERADO ELETRICA'!D39</f>
        <v>6.6479999999999997</v>
      </c>
      <c r="G90" s="97">
        <v>75.989999999999995</v>
      </c>
      <c r="H90" s="790">
        <v>1.2592000000000001</v>
      </c>
      <c r="I90" s="202">
        <f t="shared" ref="I90:I130" si="14">G90*H90</f>
        <v>95.686608000000007</v>
      </c>
      <c r="J90" s="97">
        <f t="shared" ref="J90:J130" si="15">TRUNC(F90*I90,2)</f>
        <v>636.12</v>
      </c>
    </row>
    <row r="91" spans="1:10" ht="25.5">
      <c r="A91" s="93" t="s">
        <v>296</v>
      </c>
      <c r="B91" s="99" t="s">
        <v>439</v>
      </c>
      <c r="C91" s="95" t="s">
        <v>364</v>
      </c>
      <c r="D91" s="96" t="s">
        <v>93</v>
      </c>
      <c r="E91" s="201" t="s">
        <v>176</v>
      </c>
      <c r="F91" s="97">
        <f>'MEMÓRIA DESONERADO ELETRICA'!D51</f>
        <v>0.28800000000000014</v>
      </c>
      <c r="G91" s="97">
        <v>27.12</v>
      </c>
      <c r="H91" s="790">
        <v>1.2592000000000001</v>
      </c>
      <c r="I91" s="202">
        <f t="shared" si="14"/>
        <v>34.149504000000007</v>
      </c>
      <c r="J91" s="97">
        <f t="shared" si="15"/>
        <v>9.83</v>
      </c>
    </row>
    <row r="92" spans="1:10" ht="25.5">
      <c r="A92" s="93" t="s">
        <v>765</v>
      </c>
      <c r="B92" s="99" t="s">
        <v>365</v>
      </c>
      <c r="C92" s="95" t="s">
        <v>366</v>
      </c>
      <c r="D92" s="96" t="s">
        <v>93</v>
      </c>
      <c r="E92" s="201" t="s">
        <v>176</v>
      </c>
      <c r="F92" s="97">
        <f>'MEMÓRIA DESONERADO ELETRICA'!D60</f>
        <v>5.88225</v>
      </c>
      <c r="G92" s="97">
        <v>88.2</v>
      </c>
      <c r="H92" s="790">
        <v>1.2592000000000001</v>
      </c>
      <c r="I92" s="202">
        <f t="shared" si="14"/>
        <v>111.06144000000002</v>
      </c>
      <c r="J92" s="97">
        <f t="shared" si="15"/>
        <v>653.29</v>
      </c>
    </row>
    <row r="93" spans="1:10" ht="51">
      <c r="A93" s="93" t="s">
        <v>766</v>
      </c>
      <c r="B93" s="99" t="s">
        <v>367</v>
      </c>
      <c r="C93" s="95" t="s">
        <v>368</v>
      </c>
      <c r="D93" s="96" t="s">
        <v>93</v>
      </c>
      <c r="E93" s="201" t="s">
        <v>433</v>
      </c>
      <c r="F93" s="97">
        <f>'MEMÓRIA DESONERADO ELETRICA'!D68</f>
        <v>106.42601249999997</v>
      </c>
      <c r="G93" s="97">
        <v>0.78</v>
      </c>
      <c r="H93" s="790">
        <v>1.2592000000000001</v>
      </c>
      <c r="I93" s="202">
        <f t="shared" si="14"/>
        <v>0.98217600000000016</v>
      </c>
      <c r="J93" s="97">
        <f t="shared" si="15"/>
        <v>104.52</v>
      </c>
    </row>
    <row r="94" spans="1:10">
      <c r="A94" s="93" t="s">
        <v>767</v>
      </c>
      <c r="B94" s="99">
        <v>72897</v>
      </c>
      <c r="C94" s="95" t="s">
        <v>369</v>
      </c>
      <c r="D94" s="96" t="s">
        <v>1</v>
      </c>
      <c r="E94" s="201" t="s">
        <v>70</v>
      </c>
      <c r="F94" s="97">
        <f>'MEMÓRIA DESONERADO ELETRICA'!D80</f>
        <v>1.1587499999999995</v>
      </c>
      <c r="G94" s="97">
        <v>22.31</v>
      </c>
      <c r="H94" s="790">
        <v>1.2592000000000001</v>
      </c>
      <c r="I94" s="202">
        <f t="shared" si="14"/>
        <v>28.092752000000001</v>
      </c>
      <c r="J94" s="97">
        <f t="shared" si="15"/>
        <v>32.549999999999997</v>
      </c>
    </row>
    <row r="95" spans="1:10" ht="38.25">
      <c r="A95" s="93" t="s">
        <v>768</v>
      </c>
      <c r="B95" s="99" t="s">
        <v>370</v>
      </c>
      <c r="C95" s="95" t="s">
        <v>371</v>
      </c>
      <c r="D95" s="96" t="s">
        <v>93</v>
      </c>
      <c r="E95" s="201" t="s">
        <v>8</v>
      </c>
      <c r="F95" s="97">
        <f>'MEMÓRIA DESONERADO ELETRICA'!D90</f>
        <v>13.620000000000001</v>
      </c>
      <c r="G95" s="97">
        <v>9.0399999999999991</v>
      </c>
      <c r="H95" s="790">
        <v>1.2592000000000001</v>
      </c>
      <c r="I95" s="202">
        <f t="shared" si="14"/>
        <v>11.383168</v>
      </c>
      <c r="J95" s="97">
        <f t="shared" si="15"/>
        <v>155.03</v>
      </c>
    </row>
    <row r="96" spans="1:10" ht="25.5">
      <c r="A96" s="93" t="s">
        <v>769</v>
      </c>
      <c r="B96" s="99" t="s">
        <v>440</v>
      </c>
      <c r="C96" s="95" t="s">
        <v>372</v>
      </c>
      <c r="D96" s="96" t="s">
        <v>1</v>
      </c>
      <c r="E96" s="201" t="s">
        <v>9</v>
      </c>
      <c r="F96" s="97">
        <f>'MEMÓRIA DESONERADO ELETRICA'!D100</f>
        <v>66</v>
      </c>
      <c r="G96" s="97">
        <v>26.37</v>
      </c>
      <c r="H96" s="790">
        <v>1.2592000000000001</v>
      </c>
      <c r="I96" s="202">
        <f t="shared" si="14"/>
        <v>33.205104000000006</v>
      </c>
      <c r="J96" s="97">
        <f t="shared" si="15"/>
        <v>2191.5300000000002</v>
      </c>
    </row>
    <row r="97" spans="1:10" ht="51">
      <c r="A97" s="93" t="s">
        <v>770</v>
      </c>
      <c r="B97" s="99" t="s">
        <v>373</v>
      </c>
      <c r="C97" s="95" t="s">
        <v>374</v>
      </c>
      <c r="D97" s="96" t="s">
        <v>93</v>
      </c>
      <c r="E97" s="201" t="s">
        <v>174</v>
      </c>
      <c r="F97" s="97">
        <f>'MEMÓRIA DESONERADO ELETRICA'!D110</f>
        <v>12.9</v>
      </c>
      <c r="G97" s="97">
        <v>64.209999999999994</v>
      </c>
      <c r="H97" s="790">
        <v>1.2592000000000001</v>
      </c>
      <c r="I97" s="202">
        <f t="shared" si="14"/>
        <v>80.853231999999991</v>
      </c>
      <c r="J97" s="97">
        <f t="shared" si="15"/>
        <v>1043</v>
      </c>
    </row>
    <row r="98" spans="1:10" ht="51">
      <c r="A98" s="93" t="s">
        <v>771</v>
      </c>
      <c r="B98" s="99" t="s">
        <v>375</v>
      </c>
      <c r="C98" s="95" t="s">
        <v>376</v>
      </c>
      <c r="D98" s="96" t="s">
        <v>93</v>
      </c>
      <c r="E98" s="201" t="s">
        <v>19</v>
      </c>
      <c r="F98" s="97" t="str">
        <f>'MEMÓRIA DESONERADO ELETRICA'!D119</f>
        <v>2,00</v>
      </c>
      <c r="G98" s="97">
        <v>234.54</v>
      </c>
      <c r="H98" s="790">
        <v>1.2592000000000001</v>
      </c>
      <c r="I98" s="202">
        <f t="shared" si="14"/>
        <v>295.33276799999999</v>
      </c>
      <c r="J98" s="97">
        <f t="shared" si="15"/>
        <v>590.66</v>
      </c>
    </row>
    <row r="99" spans="1:10" ht="38.25">
      <c r="A99" s="93" t="s">
        <v>772</v>
      </c>
      <c r="B99" s="99" t="s">
        <v>441</v>
      </c>
      <c r="C99" s="95" t="s">
        <v>377</v>
      </c>
      <c r="D99" s="96" t="s">
        <v>1</v>
      </c>
      <c r="E99" s="201" t="s">
        <v>19</v>
      </c>
      <c r="F99" s="97">
        <f>'MEMÓRIA DESONERADO ELETRICA'!D124</f>
        <v>1</v>
      </c>
      <c r="G99" s="97">
        <v>853.55</v>
      </c>
      <c r="H99" s="790">
        <v>1.2592000000000001</v>
      </c>
      <c r="I99" s="202">
        <f t="shared" si="14"/>
        <v>1074.79016</v>
      </c>
      <c r="J99" s="97">
        <f t="shared" si="15"/>
        <v>1074.79</v>
      </c>
    </row>
    <row r="100" spans="1:10" ht="25.5">
      <c r="A100" s="93" t="s">
        <v>773</v>
      </c>
      <c r="B100" s="99">
        <v>93653</v>
      </c>
      <c r="C100" s="95" t="s">
        <v>378</v>
      </c>
      <c r="D100" s="96" t="s">
        <v>1</v>
      </c>
      <c r="E100" s="201" t="s">
        <v>19</v>
      </c>
      <c r="F100" s="97">
        <f>'MEMÓRIA DESONERADO ELETRICA'!D130</f>
        <v>3</v>
      </c>
      <c r="G100" s="97">
        <v>10.54</v>
      </c>
      <c r="H100" s="790">
        <v>1.2592000000000001</v>
      </c>
      <c r="I100" s="202">
        <f t="shared" si="14"/>
        <v>13.271967999999999</v>
      </c>
      <c r="J100" s="97">
        <f t="shared" si="15"/>
        <v>39.81</v>
      </c>
    </row>
    <row r="101" spans="1:10" ht="25.5">
      <c r="A101" s="93" t="s">
        <v>774</v>
      </c>
      <c r="B101" s="99">
        <v>93654</v>
      </c>
      <c r="C101" s="95" t="s">
        <v>379</v>
      </c>
      <c r="D101" s="96" t="s">
        <v>1</v>
      </c>
      <c r="E101" s="201" t="s">
        <v>19</v>
      </c>
      <c r="F101" s="97">
        <f>'MEMÓRIA DESONERADO ELETRICA'!D136</f>
        <v>4</v>
      </c>
      <c r="G101" s="97">
        <v>11.11</v>
      </c>
      <c r="H101" s="790">
        <v>1.2592000000000001</v>
      </c>
      <c r="I101" s="202">
        <f t="shared" si="14"/>
        <v>13.989712000000001</v>
      </c>
      <c r="J101" s="97">
        <f t="shared" si="15"/>
        <v>55.95</v>
      </c>
    </row>
    <row r="102" spans="1:10" ht="25.5">
      <c r="A102" s="93" t="s">
        <v>775</v>
      </c>
      <c r="B102" s="99">
        <v>93660</v>
      </c>
      <c r="C102" s="95" t="s">
        <v>380</v>
      </c>
      <c r="D102" s="96" t="s">
        <v>1</v>
      </c>
      <c r="E102" s="201" t="s">
        <v>19</v>
      </c>
      <c r="F102" s="97">
        <f>'MEMÓRIA DESONERADO ELETRICA'!C142</f>
        <v>3</v>
      </c>
      <c r="G102" s="97">
        <v>52.65</v>
      </c>
      <c r="H102" s="790">
        <v>1.2592000000000001</v>
      </c>
      <c r="I102" s="202">
        <f t="shared" si="14"/>
        <v>66.296880000000002</v>
      </c>
      <c r="J102" s="97">
        <f t="shared" si="15"/>
        <v>198.89</v>
      </c>
    </row>
    <row r="103" spans="1:10" ht="25.5">
      <c r="A103" s="93" t="s">
        <v>776</v>
      </c>
      <c r="B103" s="99">
        <v>93661</v>
      </c>
      <c r="C103" s="95" t="s">
        <v>381</v>
      </c>
      <c r="D103" s="96" t="s">
        <v>1</v>
      </c>
      <c r="E103" s="201" t="s">
        <v>19</v>
      </c>
      <c r="F103" s="97">
        <f>'MEMÓRIA DESONERADO ELETRICA'!C148</f>
        <v>7</v>
      </c>
      <c r="G103" s="97">
        <v>53.73</v>
      </c>
      <c r="H103" s="790">
        <v>1.2592000000000001</v>
      </c>
      <c r="I103" s="202">
        <f t="shared" si="14"/>
        <v>67.656816000000006</v>
      </c>
      <c r="J103" s="97">
        <f t="shared" si="15"/>
        <v>473.59</v>
      </c>
    </row>
    <row r="104" spans="1:10" ht="25.5">
      <c r="A104" s="93" t="s">
        <v>777</v>
      </c>
      <c r="B104" s="99">
        <v>93662</v>
      </c>
      <c r="C104" s="95" t="s">
        <v>382</v>
      </c>
      <c r="D104" s="96" t="s">
        <v>1</v>
      </c>
      <c r="E104" s="201" t="s">
        <v>19</v>
      </c>
      <c r="F104" s="97">
        <f>'MEMÓRIA DESONERADO ELETRICA'!C154</f>
        <v>3</v>
      </c>
      <c r="G104" s="97">
        <v>55.73</v>
      </c>
      <c r="H104" s="790">
        <v>1.2592000000000001</v>
      </c>
      <c r="I104" s="202">
        <f t="shared" si="14"/>
        <v>70.175216000000006</v>
      </c>
      <c r="J104" s="97">
        <f t="shared" si="15"/>
        <v>210.52</v>
      </c>
    </row>
    <row r="105" spans="1:10" ht="25.5">
      <c r="A105" s="93" t="s">
        <v>778</v>
      </c>
      <c r="B105" s="99">
        <v>93665</v>
      </c>
      <c r="C105" s="95" t="s">
        <v>383</v>
      </c>
      <c r="D105" s="96" t="s">
        <v>1</v>
      </c>
      <c r="E105" s="201" t="s">
        <v>19</v>
      </c>
      <c r="F105" s="97">
        <f>'MEMÓRIA DESONERADO ELETRICA'!C160</f>
        <v>2</v>
      </c>
      <c r="G105" s="97">
        <v>61.36</v>
      </c>
      <c r="H105" s="790">
        <v>1.2592000000000001</v>
      </c>
      <c r="I105" s="202">
        <f t="shared" si="14"/>
        <v>77.264512000000011</v>
      </c>
      <c r="J105" s="97">
        <f t="shared" si="15"/>
        <v>154.52000000000001</v>
      </c>
    </row>
    <row r="106" spans="1:10" ht="25.5">
      <c r="A106" s="93" t="s">
        <v>779</v>
      </c>
      <c r="B106" s="99">
        <v>93667</v>
      </c>
      <c r="C106" s="95" t="s">
        <v>384</v>
      </c>
      <c r="D106" s="96" t="s">
        <v>1</v>
      </c>
      <c r="E106" s="201" t="s">
        <v>19</v>
      </c>
      <c r="F106" s="97" t="str">
        <f>'MEMÓRIA DESONERADO ELETRICA'!D166</f>
        <v>1,00</v>
      </c>
      <c r="G106" s="97">
        <v>65.66</v>
      </c>
      <c r="H106" s="790">
        <v>1.2592000000000001</v>
      </c>
      <c r="I106" s="202">
        <f t="shared" si="14"/>
        <v>82.679072000000005</v>
      </c>
      <c r="J106" s="97">
        <f t="shared" si="15"/>
        <v>82.67</v>
      </c>
    </row>
    <row r="107" spans="1:10" ht="38.25">
      <c r="A107" s="93" t="s">
        <v>780</v>
      </c>
      <c r="B107" s="99" t="s">
        <v>385</v>
      </c>
      <c r="C107" s="95" t="s">
        <v>386</v>
      </c>
      <c r="D107" s="96" t="s">
        <v>93</v>
      </c>
      <c r="E107" s="201" t="s">
        <v>19</v>
      </c>
      <c r="F107" s="97" t="str">
        <f>'MEMÓRIA DESONERADO ELETRICA'!D173</f>
        <v>1,00</v>
      </c>
      <c r="G107" s="97">
        <v>1551.83</v>
      </c>
      <c r="H107" s="790">
        <v>1.2592000000000001</v>
      </c>
      <c r="I107" s="202">
        <f t="shared" si="14"/>
        <v>1954.0643360000001</v>
      </c>
      <c r="J107" s="97">
        <f t="shared" si="15"/>
        <v>1954.06</v>
      </c>
    </row>
    <row r="108" spans="1:10">
      <c r="A108" s="93" t="s">
        <v>781</v>
      </c>
      <c r="B108" s="99">
        <v>2391</v>
      </c>
      <c r="C108" s="95" t="s">
        <v>387</v>
      </c>
      <c r="D108" s="96" t="s">
        <v>1</v>
      </c>
      <c r="E108" s="201" t="s">
        <v>19</v>
      </c>
      <c r="F108" s="97" t="str">
        <f>'MEMÓRIA DESONERADO ELETRICA'!D180</f>
        <v>1,00</v>
      </c>
      <c r="G108" s="97">
        <v>323.87</v>
      </c>
      <c r="H108" s="790">
        <v>1.2592000000000001</v>
      </c>
      <c r="I108" s="202">
        <f t="shared" si="14"/>
        <v>407.81710400000003</v>
      </c>
      <c r="J108" s="97">
        <f t="shared" si="15"/>
        <v>407.81</v>
      </c>
    </row>
    <row r="109" spans="1:10">
      <c r="A109" s="93" t="s">
        <v>782</v>
      </c>
      <c r="B109" s="99" t="s">
        <v>388</v>
      </c>
      <c r="C109" s="95" t="s">
        <v>389</v>
      </c>
      <c r="D109" s="96" t="s">
        <v>93</v>
      </c>
      <c r="E109" s="201" t="s">
        <v>19</v>
      </c>
      <c r="F109" s="97">
        <f>'MEMÓRIA DESONERADO ELETRICA'!D186</f>
        <v>2</v>
      </c>
      <c r="G109" s="97">
        <v>356.04</v>
      </c>
      <c r="H109" s="790">
        <v>1.2592000000000001</v>
      </c>
      <c r="I109" s="202">
        <f t="shared" si="14"/>
        <v>448.32556800000003</v>
      </c>
      <c r="J109" s="97">
        <f>TRUNC(F109*I109,2)</f>
        <v>896.65</v>
      </c>
    </row>
    <row r="110" spans="1:10">
      <c r="A110" s="93" t="s">
        <v>783</v>
      </c>
      <c r="B110" s="99" t="s">
        <v>390</v>
      </c>
      <c r="C110" s="95" t="s">
        <v>391</v>
      </c>
      <c r="D110" s="96" t="s">
        <v>93</v>
      </c>
      <c r="E110" s="201" t="s">
        <v>19</v>
      </c>
      <c r="F110" s="97">
        <f>'MEMÓRIA DESONERADO ELETRICA'!D248</f>
        <v>1</v>
      </c>
      <c r="G110" s="97">
        <v>251.33</v>
      </c>
      <c r="H110" s="790">
        <v>1.2592000000000001</v>
      </c>
      <c r="I110" s="202">
        <f t="shared" si="14"/>
        <v>316.47473600000006</v>
      </c>
      <c r="J110" s="97">
        <f t="shared" si="15"/>
        <v>316.47000000000003</v>
      </c>
    </row>
    <row r="111" spans="1:10" ht="51">
      <c r="A111" s="93" t="s">
        <v>784</v>
      </c>
      <c r="B111" s="99" t="s">
        <v>392</v>
      </c>
      <c r="C111" s="95" t="s">
        <v>393</v>
      </c>
      <c r="D111" s="96" t="s">
        <v>93</v>
      </c>
      <c r="E111" s="201" t="s">
        <v>19</v>
      </c>
      <c r="F111" s="97">
        <f>'MEMÓRIA DESONERADO ELETRICA'!D304</f>
        <v>1</v>
      </c>
      <c r="G111" s="97">
        <v>217.74</v>
      </c>
      <c r="H111" s="790">
        <v>1.2592000000000001</v>
      </c>
      <c r="I111" s="202">
        <f t="shared" si="14"/>
        <v>274.17820800000004</v>
      </c>
      <c r="J111" s="97">
        <f t="shared" si="15"/>
        <v>274.17</v>
      </c>
    </row>
    <row r="112" spans="1:10" ht="51">
      <c r="A112" s="93" t="s">
        <v>785</v>
      </c>
      <c r="B112" s="99" t="s">
        <v>394</v>
      </c>
      <c r="C112" s="95" t="s">
        <v>395</v>
      </c>
      <c r="D112" s="96" t="s">
        <v>93</v>
      </c>
      <c r="E112" s="201" t="s">
        <v>19</v>
      </c>
      <c r="F112" s="97">
        <f>'MEMÓRIA DESONERADO ELETRICA'!D343</f>
        <v>8</v>
      </c>
      <c r="G112" s="97">
        <v>289.16000000000003</v>
      </c>
      <c r="H112" s="790">
        <v>1.2592000000000001</v>
      </c>
      <c r="I112" s="202">
        <f t="shared" si="14"/>
        <v>364.11027200000007</v>
      </c>
      <c r="J112" s="97">
        <f t="shared" si="15"/>
        <v>2912.88</v>
      </c>
    </row>
    <row r="113" spans="1:10" ht="51">
      <c r="A113" s="93" t="s">
        <v>786</v>
      </c>
      <c r="B113" s="99" t="s">
        <v>396</v>
      </c>
      <c r="C113" s="95" t="s">
        <v>397</v>
      </c>
      <c r="D113" s="96" t="s">
        <v>93</v>
      </c>
      <c r="E113" s="201" t="s">
        <v>19</v>
      </c>
      <c r="F113" s="97">
        <f>'MEMÓRIA DESONERADO ELETRICA'!D384</f>
        <v>1</v>
      </c>
      <c r="G113" s="97">
        <v>328.12</v>
      </c>
      <c r="H113" s="790">
        <v>1.2592000000000001</v>
      </c>
      <c r="I113" s="202">
        <f t="shared" si="14"/>
        <v>413.16870400000005</v>
      </c>
      <c r="J113" s="97">
        <f t="shared" si="15"/>
        <v>413.16</v>
      </c>
    </row>
    <row r="114" spans="1:10" ht="51">
      <c r="A114" s="93" t="s">
        <v>787</v>
      </c>
      <c r="B114" s="99" t="s">
        <v>398</v>
      </c>
      <c r="C114" s="95" t="s">
        <v>399</v>
      </c>
      <c r="D114" s="96" t="s">
        <v>93</v>
      </c>
      <c r="E114" s="201" t="s">
        <v>19</v>
      </c>
      <c r="F114" s="97">
        <f>'MEMÓRIA DESONERADO ELETRICA'!D422</f>
        <v>3</v>
      </c>
      <c r="G114" s="97">
        <v>360.08</v>
      </c>
      <c r="H114" s="790">
        <v>1.2592000000000001</v>
      </c>
      <c r="I114" s="202">
        <f t="shared" si="14"/>
        <v>453.412736</v>
      </c>
      <c r="J114" s="97">
        <f t="shared" si="15"/>
        <v>1360.23</v>
      </c>
    </row>
    <row r="115" spans="1:10" ht="38.25">
      <c r="A115" s="93" t="s">
        <v>788</v>
      </c>
      <c r="B115" s="99" t="s">
        <v>400</v>
      </c>
      <c r="C115" s="95" t="s">
        <v>401</v>
      </c>
      <c r="D115" s="96" t="s">
        <v>93</v>
      </c>
      <c r="E115" s="201" t="s">
        <v>19</v>
      </c>
      <c r="F115" s="97">
        <f>'MEMÓRIA DESONERADO ELETRICA'!D461</f>
        <v>1</v>
      </c>
      <c r="G115" s="97">
        <v>193.92</v>
      </c>
      <c r="H115" s="790">
        <v>1.2592000000000001</v>
      </c>
      <c r="I115" s="202">
        <f t="shared" si="14"/>
        <v>244.18406400000001</v>
      </c>
      <c r="J115" s="97">
        <f t="shared" si="15"/>
        <v>244.18</v>
      </c>
    </row>
    <row r="116" spans="1:10" ht="38.25">
      <c r="A116" s="93" t="s">
        <v>789</v>
      </c>
      <c r="B116" s="99" t="s">
        <v>402</v>
      </c>
      <c r="C116" s="95" t="s">
        <v>403</v>
      </c>
      <c r="D116" s="96" t="s">
        <v>93</v>
      </c>
      <c r="E116" s="201" t="s">
        <v>19</v>
      </c>
      <c r="F116" s="97">
        <f>'MEMÓRIA DESONERADO ELETRICA'!D507</f>
        <v>2</v>
      </c>
      <c r="G116" s="97">
        <v>328.79</v>
      </c>
      <c r="H116" s="790">
        <v>1.2592000000000001</v>
      </c>
      <c r="I116" s="202">
        <f t="shared" si="14"/>
        <v>414.01236800000004</v>
      </c>
      <c r="J116" s="97">
        <f t="shared" si="15"/>
        <v>828.02</v>
      </c>
    </row>
    <row r="117" spans="1:10" ht="38.25">
      <c r="A117" s="93" t="s">
        <v>790</v>
      </c>
      <c r="B117" s="99" t="s">
        <v>404</v>
      </c>
      <c r="C117" s="95" t="s">
        <v>405</v>
      </c>
      <c r="D117" s="96" t="s">
        <v>93</v>
      </c>
      <c r="E117" s="201" t="s">
        <v>19</v>
      </c>
      <c r="F117" s="97">
        <f>'MEMÓRIA DESONERADO ELETRICA'!D553</f>
        <v>6</v>
      </c>
      <c r="G117" s="97">
        <v>416.49</v>
      </c>
      <c r="H117" s="790">
        <v>1.2592000000000001</v>
      </c>
      <c r="I117" s="202">
        <f t="shared" si="14"/>
        <v>524.444208</v>
      </c>
      <c r="J117" s="97">
        <f t="shared" si="15"/>
        <v>3146.66</v>
      </c>
    </row>
    <row r="118" spans="1:10" ht="25.5">
      <c r="A118" s="93" t="s">
        <v>791</v>
      </c>
      <c r="B118" s="99" t="s">
        <v>406</v>
      </c>
      <c r="C118" s="95" t="s">
        <v>407</v>
      </c>
      <c r="D118" s="96" t="s">
        <v>93</v>
      </c>
      <c r="E118" s="201" t="s">
        <v>19</v>
      </c>
      <c r="F118" s="97">
        <f>'MEMÓRIA DESONERADO ELETRICA'!D603</f>
        <v>9</v>
      </c>
      <c r="G118" s="97">
        <v>338.71</v>
      </c>
      <c r="H118" s="790">
        <v>1.2592000000000001</v>
      </c>
      <c r="I118" s="202">
        <f t="shared" si="14"/>
        <v>426.50363199999998</v>
      </c>
      <c r="J118" s="97">
        <f t="shared" si="15"/>
        <v>3838.53</v>
      </c>
    </row>
    <row r="119" spans="1:10" ht="25.5">
      <c r="A119" s="93" t="s">
        <v>792</v>
      </c>
      <c r="B119" s="99" t="s">
        <v>408</v>
      </c>
      <c r="C119" s="95" t="s">
        <v>409</v>
      </c>
      <c r="D119" s="96" t="s">
        <v>93</v>
      </c>
      <c r="E119" s="201" t="s">
        <v>19</v>
      </c>
      <c r="F119" s="97">
        <f>'MEMÓRIA DESONERADO ELETRICA'!D640</f>
        <v>3</v>
      </c>
      <c r="G119" s="97">
        <v>507.45</v>
      </c>
      <c r="H119" s="790">
        <v>1.2592000000000001</v>
      </c>
      <c r="I119" s="202">
        <f t="shared" si="14"/>
        <v>638.98104000000001</v>
      </c>
      <c r="J119" s="97">
        <f t="shared" si="15"/>
        <v>1916.94</v>
      </c>
    </row>
    <row r="120" spans="1:10" ht="51">
      <c r="A120" s="93" t="s">
        <v>793</v>
      </c>
      <c r="B120" s="99" t="s">
        <v>410</v>
      </c>
      <c r="C120" s="95" t="s">
        <v>411</v>
      </c>
      <c r="D120" s="96" t="s">
        <v>93</v>
      </c>
      <c r="E120" s="201" t="s">
        <v>19</v>
      </c>
      <c r="F120" s="97">
        <f>'MEMÓRIA DESONERADO ELETRICA'!D673</f>
        <v>4</v>
      </c>
      <c r="G120" s="97">
        <v>1368.62</v>
      </c>
      <c r="H120" s="790">
        <v>1.2592000000000001</v>
      </c>
      <c r="I120" s="202">
        <f t="shared" si="14"/>
        <v>1723.3663039999999</v>
      </c>
      <c r="J120" s="97">
        <f t="shared" si="15"/>
        <v>6893.46</v>
      </c>
    </row>
    <row r="121" spans="1:10" ht="51">
      <c r="A121" s="93" t="s">
        <v>794</v>
      </c>
      <c r="B121" s="99" t="s">
        <v>412</v>
      </c>
      <c r="C121" s="95" t="s">
        <v>413</v>
      </c>
      <c r="D121" s="96" t="s">
        <v>93</v>
      </c>
      <c r="E121" s="201" t="s">
        <v>9</v>
      </c>
      <c r="F121" s="97">
        <f>'MEMÓRIA DESONERADO ELETRICA'!D680</f>
        <v>11</v>
      </c>
      <c r="G121" s="97">
        <v>144.02000000000001</v>
      </c>
      <c r="H121" s="790">
        <v>1.2592000000000001</v>
      </c>
      <c r="I121" s="202">
        <f t="shared" si="14"/>
        <v>181.34998400000003</v>
      </c>
      <c r="J121" s="97">
        <f t="shared" si="15"/>
        <v>1994.84</v>
      </c>
    </row>
    <row r="122" spans="1:10" ht="38.25">
      <c r="A122" s="93" t="s">
        <v>795</v>
      </c>
      <c r="B122" s="99" t="s">
        <v>414</v>
      </c>
      <c r="C122" s="95" t="s">
        <v>415</v>
      </c>
      <c r="D122" s="96" t="s">
        <v>93</v>
      </c>
      <c r="E122" s="201" t="s">
        <v>19</v>
      </c>
      <c r="F122" s="97">
        <f>'MEMÓRIA DESONERADO ELETRICA'!D686</f>
        <v>4</v>
      </c>
      <c r="G122" s="97">
        <v>1859.05</v>
      </c>
      <c r="H122" s="790">
        <v>1.2592000000000001</v>
      </c>
      <c r="I122" s="202">
        <f t="shared" si="14"/>
        <v>2340.9157600000003</v>
      </c>
      <c r="J122" s="97">
        <f t="shared" si="15"/>
        <v>9363.66</v>
      </c>
    </row>
    <row r="123" spans="1:10" ht="29.25" customHeight="1">
      <c r="A123" s="93" t="s">
        <v>796</v>
      </c>
      <c r="B123" s="99" t="s">
        <v>416</v>
      </c>
      <c r="C123" s="95" t="s">
        <v>417</v>
      </c>
      <c r="D123" s="96" t="s">
        <v>93</v>
      </c>
      <c r="E123" s="201" t="s">
        <v>19</v>
      </c>
      <c r="F123" s="97">
        <f>'MEMÓRIA DESONERADO ELETRICA'!D693</f>
        <v>30</v>
      </c>
      <c r="G123" s="97">
        <v>11.36</v>
      </c>
      <c r="H123" s="790">
        <v>1.2592000000000001</v>
      </c>
      <c r="I123" s="202">
        <f t="shared" si="14"/>
        <v>14.304512000000001</v>
      </c>
      <c r="J123" s="97">
        <f t="shared" si="15"/>
        <v>429.13</v>
      </c>
    </row>
    <row r="124" spans="1:10" ht="29.25" customHeight="1">
      <c r="A124" s="93" t="s">
        <v>797</v>
      </c>
      <c r="B124" s="99" t="s">
        <v>418</v>
      </c>
      <c r="C124" s="95" t="s">
        <v>419</v>
      </c>
      <c r="D124" s="96" t="s">
        <v>93</v>
      </c>
      <c r="E124" s="201" t="s">
        <v>19</v>
      </c>
      <c r="F124" s="97">
        <f>'MEMÓRIA DESONERADO ELETRICA'!D725</f>
        <v>2</v>
      </c>
      <c r="G124" s="97">
        <v>12.28</v>
      </c>
      <c r="H124" s="790">
        <v>1.2592000000000001</v>
      </c>
      <c r="I124" s="202">
        <f t="shared" si="14"/>
        <v>15.462976000000001</v>
      </c>
      <c r="J124" s="97">
        <f t="shared" si="15"/>
        <v>30.92</v>
      </c>
    </row>
    <row r="125" spans="1:10" ht="29.25" customHeight="1">
      <c r="A125" s="93" t="s">
        <v>798</v>
      </c>
      <c r="B125" s="99" t="s">
        <v>420</v>
      </c>
      <c r="C125" s="95" t="s">
        <v>421</v>
      </c>
      <c r="D125" s="96" t="s">
        <v>93</v>
      </c>
      <c r="E125" s="201" t="s">
        <v>19</v>
      </c>
      <c r="F125" s="97">
        <f>'MEMÓRIA DESONERADO ELETRICA'!D734</f>
        <v>4</v>
      </c>
      <c r="G125" s="97">
        <v>38.520000000000003</v>
      </c>
      <c r="H125" s="790">
        <v>1.2592000000000001</v>
      </c>
      <c r="I125" s="202">
        <f t="shared" si="14"/>
        <v>48.504384000000009</v>
      </c>
      <c r="J125" s="97">
        <f t="shared" si="15"/>
        <v>194.01</v>
      </c>
    </row>
    <row r="126" spans="1:10" ht="57" customHeight="1">
      <c r="A126" s="93" t="s">
        <v>799</v>
      </c>
      <c r="B126" s="99" t="s">
        <v>422</v>
      </c>
      <c r="C126" s="95" t="s">
        <v>423</v>
      </c>
      <c r="D126" s="96" t="s">
        <v>93</v>
      </c>
      <c r="E126" s="201" t="s">
        <v>19</v>
      </c>
      <c r="F126" s="97">
        <f>'MEMÓRIA DESONERADO ELETRICA'!D741</f>
        <v>2</v>
      </c>
      <c r="G126" s="97">
        <v>1525.47</v>
      </c>
      <c r="H126" s="790">
        <v>1.2592000000000001</v>
      </c>
      <c r="I126" s="202">
        <f t="shared" si="14"/>
        <v>1920.8718240000003</v>
      </c>
      <c r="J126" s="97">
        <f t="shared" si="15"/>
        <v>3841.74</v>
      </c>
    </row>
    <row r="127" spans="1:10" ht="57" customHeight="1">
      <c r="A127" s="93" t="s">
        <v>800</v>
      </c>
      <c r="B127" s="99" t="s">
        <v>424</v>
      </c>
      <c r="C127" s="95" t="s">
        <v>425</v>
      </c>
      <c r="D127" s="96" t="s">
        <v>93</v>
      </c>
      <c r="E127" s="201" t="s">
        <v>19</v>
      </c>
      <c r="F127" s="97">
        <f>'MEMÓRIA DESONERADO ELETRICA'!D747</f>
        <v>1</v>
      </c>
      <c r="G127" s="97">
        <v>4673.88</v>
      </c>
      <c r="H127" s="790">
        <v>1.2592000000000001</v>
      </c>
      <c r="I127" s="202">
        <f t="shared" si="14"/>
        <v>5885.3496960000002</v>
      </c>
      <c r="J127" s="97">
        <f t="shared" si="15"/>
        <v>5885.34</v>
      </c>
    </row>
    <row r="128" spans="1:10">
      <c r="A128" s="93" t="s">
        <v>801</v>
      </c>
      <c r="B128" s="99" t="s">
        <v>426</v>
      </c>
      <c r="C128" s="95" t="s">
        <v>427</v>
      </c>
      <c r="D128" s="96" t="s">
        <v>93</v>
      </c>
      <c r="E128" s="201" t="s">
        <v>19</v>
      </c>
      <c r="F128" s="97">
        <f>'MEMÓRIA DESONERADO ELETRICA'!D753</f>
        <v>5</v>
      </c>
      <c r="G128" s="97">
        <v>62.92</v>
      </c>
      <c r="H128" s="790">
        <v>1.2592000000000001</v>
      </c>
      <c r="I128" s="202">
        <f t="shared" si="14"/>
        <v>79.228864000000002</v>
      </c>
      <c r="J128" s="97">
        <f t="shared" si="15"/>
        <v>396.14</v>
      </c>
    </row>
    <row r="129" spans="1:11">
      <c r="A129" s="93" t="s">
        <v>802</v>
      </c>
      <c r="B129" s="99" t="s">
        <v>428</v>
      </c>
      <c r="C129" s="95" t="s">
        <v>429</v>
      </c>
      <c r="D129" s="96" t="s">
        <v>93</v>
      </c>
      <c r="E129" s="201" t="s">
        <v>19</v>
      </c>
      <c r="F129" s="97">
        <f>'MEMÓRIA DESONERADO ELETRICA'!D785</f>
        <v>18</v>
      </c>
      <c r="G129" s="97">
        <v>65.61</v>
      </c>
      <c r="H129" s="790">
        <v>1.2592000000000001</v>
      </c>
      <c r="I129" s="202">
        <f t="shared" si="14"/>
        <v>82.616112000000001</v>
      </c>
      <c r="J129" s="97">
        <f t="shared" si="15"/>
        <v>1487.09</v>
      </c>
    </row>
    <row r="130" spans="1:11" ht="38.25">
      <c r="A130" s="93" t="s">
        <v>803</v>
      </c>
      <c r="B130" s="199" t="s">
        <v>430</v>
      </c>
      <c r="C130" s="200" t="s">
        <v>431</v>
      </c>
      <c r="D130" s="96" t="s">
        <v>93</v>
      </c>
      <c r="E130" s="201" t="s">
        <v>19</v>
      </c>
      <c r="F130" s="97">
        <f>'MEMÓRIA DESONERADO ELETRICA'!D820</f>
        <v>1</v>
      </c>
      <c r="G130" s="97">
        <v>3136.1</v>
      </c>
      <c r="H130" s="790">
        <v>1.2592000000000001</v>
      </c>
      <c r="I130" s="202">
        <f t="shared" si="14"/>
        <v>3948.97712</v>
      </c>
      <c r="J130" s="97">
        <f t="shared" si="15"/>
        <v>3948.97</v>
      </c>
    </row>
    <row r="131" spans="1:11" ht="15">
      <c r="A131" s="689"/>
      <c r="B131" s="690"/>
      <c r="C131" s="10" t="s">
        <v>146</v>
      </c>
      <c r="D131" s="691"/>
      <c r="E131" s="201"/>
      <c r="F131" s="12"/>
      <c r="G131" s="12"/>
      <c r="H131" s="12"/>
      <c r="I131" s="12"/>
      <c r="J131" s="16">
        <f>SUM(J90:J130)</f>
        <v>60682.329999999987</v>
      </c>
    </row>
    <row r="132" spans="1:11" ht="12.75" customHeight="1">
      <c r="A132" s="7">
        <v>11</v>
      </c>
      <c r="B132" s="792" t="s">
        <v>73</v>
      </c>
      <c r="C132" s="793"/>
      <c r="D132" s="793"/>
      <c r="E132" s="793"/>
      <c r="F132" s="793"/>
      <c r="G132" s="788"/>
      <c r="H132" s="788"/>
      <c r="I132" s="788"/>
      <c r="J132" s="789"/>
    </row>
    <row r="133" spans="1:11" ht="28.5" customHeight="1">
      <c r="A133" s="93" t="s">
        <v>297</v>
      </c>
      <c r="B133" s="100" t="s">
        <v>759</v>
      </c>
      <c r="C133" s="95" t="s">
        <v>303</v>
      </c>
      <c r="D133" s="96" t="s">
        <v>760</v>
      </c>
      <c r="E133" s="96" t="s">
        <v>19</v>
      </c>
      <c r="F133" s="787">
        <f>IF($A133="","",ROUND(VLOOKUP($A133,'MEMORIA DE CALCULO '!$A$9:$J$609,10,FALSE),2))</f>
        <v>1</v>
      </c>
      <c r="G133" s="98">
        <v>13877.28</v>
      </c>
      <c r="H133" s="790">
        <v>1.2592000000000001</v>
      </c>
      <c r="I133" s="202">
        <f t="shared" ref="I133" si="16">G133*H133</f>
        <v>17474.270976000003</v>
      </c>
      <c r="J133" s="98">
        <f t="shared" ref="J133" si="17">TRUNC(F133*I133,2)</f>
        <v>17474.27</v>
      </c>
    </row>
    <row r="134" spans="1:11" s="13" customFormat="1" ht="16.5" customHeight="1">
      <c r="A134" s="8"/>
      <c r="B134" s="9"/>
      <c r="C134" s="10" t="s">
        <v>146</v>
      </c>
      <c r="D134" s="11"/>
      <c r="E134" s="11"/>
      <c r="F134" s="12"/>
      <c r="G134" s="16"/>
      <c r="H134" s="12"/>
      <c r="I134" s="16"/>
      <c r="J134" s="16">
        <f>SUM(J133:J133)</f>
        <v>17474.27</v>
      </c>
    </row>
    <row r="135" spans="1:11" ht="12.75" customHeight="1">
      <c r="A135" s="7">
        <v>12</v>
      </c>
      <c r="B135" s="792" t="s">
        <v>138</v>
      </c>
      <c r="C135" s="793"/>
      <c r="D135" s="793"/>
      <c r="E135" s="793"/>
      <c r="F135" s="793"/>
      <c r="G135" s="788"/>
      <c r="H135" s="788"/>
      <c r="I135" s="788"/>
      <c r="J135" s="789"/>
      <c r="K135" s="1" t="s">
        <v>750</v>
      </c>
    </row>
    <row r="136" spans="1:11" ht="25.5">
      <c r="A136" s="93" t="s">
        <v>298</v>
      </c>
      <c r="B136" s="99" t="s">
        <v>361</v>
      </c>
      <c r="C136" s="95" t="s">
        <v>809</v>
      </c>
      <c r="D136" s="96" t="s">
        <v>93</v>
      </c>
      <c r="E136" s="201" t="s">
        <v>174</v>
      </c>
      <c r="F136" s="787">
        <f>IF($A136="","",ROUND(VLOOKUP($A136,'MEMORIA DE CALCULO '!$A$9:$J$609,10,FALSE),2))</f>
        <v>27</v>
      </c>
      <c r="G136" s="97">
        <v>8.75</v>
      </c>
      <c r="H136" s="790">
        <v>1.2592000000000001</v>
      </c>
      <c r="I136" s="202">
        <f t="shared" ref="I136:I137" si="18">G136*H136</f>
        <v>11.018000000000001</v>
      </c>
      <c r="J136" s="97">
        <f>TRUNC(F136*I136,2)</f>
        <v>297.48</v>
      </c>
    </row>
    <row r="137" spans="1:11">
      <c r="A137" s="93" t="s">
        <v>808</v>
      </c>
      <c r="B137" s="100" t="s">
        <v>78</v>
      </c>
      <c r="C137" s="95" t="s">
        <v>79</v>
      </c>
      <c r="D137" s="96" t="s">
        <v>1</v>
      </c>
      <c r="E137" s="96" t="s">
        <v>80</v>
      </c>
      <c r="F137" s="787">
        <f>IF($A137="","",ROUND(VLOOKUP($A137,'MEMORIA DE CALCULO '!$A$9:$J$609,10,FALSE),2))</f>
        <v>8</v>
      </c>
      <c r="G137" s="98">
        <v>435.29</v>
      </c>
      <c r="H137" s="790">
        <v>1.2592000000000001</v>
      </c>
      <c r="I137" s="202">
        <f t="shared" si="18"/>
        <v>548.11716800000011</v>
      </c>
      <c r="J137" s="98">
        <f t="shared" ref="J137" si="19">TRUNC(F137*I137,2)</f>
        <v>4384.93</v>
      </c>
    </row>
    <row r="138" spans="1:11" s="13" customFormat="1" ht="16.5" customHeight="1">
      <c r="A138" s="8"/>
      <c r="B138" s="9"/>
      <c r="C138" s="10" t="s">
        <v>146</v>
      </c>
      <c r="D138" s="11"/>
      <c r="E138" s="11"/>
      <c r="F138" s="12"/>
      <c r="G138" s="16"/>
      <c r="H138" s="12"/>
      <c r="I138" s="16"/>
      <c r="J138" s="16">
        <f>SUM(J136:J137)</f>
        <v>4682.41</v>
      </c>
    </row>
    <row r="139" spans="1:11" ht="12.75" customHeight="1">
      <c r="A139" s="6"/>
      <c r="B139" s="6"/>
      <c r="C139" s="4"/>
      <c r="D139" s="6"/>
      <c r="E139" s="4"/>
      <c r="F139" s="5" t="s">
        <v>53</v>
      </c>
      <c r="G139" s="17"/>
      <c r="H139" s="5"/>
      <c r="I139" s="17"/>
      <c r="J139" s="699">
        <f>SUMIF(C7:C138,"TOTAL DA CATEGORIA:",$J$7:$J$138)</f>
        <v>212022.34999999998</v>
      </c>
    </row>
    <row r="143" spans="1:11">
      <c r="E143" s="692"/>
    </row>
  </sheetData>
  <mergeCells count="14">
    <mergeCell ref="B22:F22"/>
    <mergeCell ref="B32:F32"/>
    <mergeCell ref="B54:F54"/>
    <mergeCell ref="B63:F63"/>
    <mergeCell ref="F1:I1"/>
    <mergeCell ref="F2:I2"/>
    <mergeCell ref="A2:D2"/>
    <mergeCell ref="A3:D4"/>
    <mergeCell ref="B6:F6"/>
    <mergeCell ref="B89:F89"/>
    <mergeCell ref="B70:F70"/>
    <mergeCell ref="B85:F85"/>
    <mergeCell ref="B132:F132"/>
    <mergeCell ref="B135:F135"/>
  </mergeCells>
  <pageMargins left="0.7" right="0.7" top="0.75" bottom="0.75" header="0.3" footer="0.3"/>
  <pageSetup paperSize="9" scale="4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3"/>
  <sheetViews>
    <sheetView view="pageBreakPreview" topLeftCell="A7" zoomScale="98" zoomScaleSheetLayoutView="98" workbookViewId="0">
      <pane ySplit="1" topLeftCell="A9" activePane="bottomLeft" state="frozen"/>
      <selection activeCell="A7" sqref="A7"/>
      <selection pane="bottomLeft" activeCell="C617" sqref="C617"/>
    </sheetView>
  </sheetViews>
  <sheetFormatPr defaultColWidth="9.33203125" defaultRowHeight="12.75"/>
  <cols>
    <col min="1" max="1" width="8.1640625" style="111" customWidth="1"/>
    <col min="2" max="2" width="15.1640625" style="111" bestFit="1" customWidth="1"/>
    <col min="3" max="3" width="77.83203125" style="72" customWidth="1"/>
    <col min="4" max="4" width="7.33203125" style="73" customWidth="1"/>
    <col min="5" max="5" width="11.33203125" style="73" customWidth="1"/>
    <col min="6" max="6" width="11.83203125" style="73" customWidth="1"/>
    <col min="7" max="9" width="12.5" style="73" customWidth="1"/>
    <col min="10" max="10" width="16.6640625" style="92" customWidth="1"/>
    <col min="11" max="16384" width="9.33203125" style="72"/>
  </cols>
  <sheetData>
    <row r="1" spans="1:10">
      <c r="E1" s="72"/>
      <c r="F1" s="72"/>
      <c r="G1" s="72"/>
      <c r="H1" s="74"/>
    </row>
    <row r="2" spans="1:10">
      <c r="B2" s="799" t="s">
        <v>144</v>
      </c>
      <c r="C2" s="799"/>
      <c r="E2" s="74"/>
      <c r="F2" s="74"/>
      <c r="G2" s="74" t="s">
        <v>112</v>
      </c>
      <c r="H2" s="794" t="s">
        <v>245</v>
      </c>
      <c r="I2" s="794"/>
    </row>
    <row r="3" spans="1:10">
      <c r="A3" s="113" t="s">
        <v>145</v>
      </c>
      <c r="B3" s="799" t="s">
        <v>145</v>
      </c>
      <c r="C3" s="799"/>
      <c r="D3" s="799"/>
      <c r="E3" s="799"/>
      <c r="F3" s="74"/>
      <c r="G3" s="74"/>
      <c r="H3" s="794" t="s">
        <v>246</v>
      </c>
      <c r="I3" s="794"/>
    </row>
    <row r="4" spans="1:10" ht="12.75" customHeight="1">
      <c r="G4" s="75" t="s">
        <v>115</v>
      </c>
      <c r="H4" s="114">
        <v>0.25</v>
      </c>
      <c r="I4" s="115"/>
    </row>
    <row r="5" spans="1:10" ht="12.75" customHeight="1">
      <c r="H5" s="74"/>
    </row>
    <row r="7" spans="1:10" ht="25.5" customHeight="1">
      <c r="A7" s="116" t="s">
        <v>2</v>
      </c>
      <c r="B7" s="116" t="s">
        <v>3</v>
      </c>
      <c r="C7" s="116" t="s">
        <v>4</v>
      </c>
      <c r="D7" s="117" t="s">
        <v>0</v>
      </c>
      <c r="E7" s="117" t="s">
        <v>5</v>
      </c>
      <c r="F7" s="117" t="s">
        <v>159</v>
      </c>
      <c r="G7" s="117" t="s">
        <v>160</v>
      </c>
      <c r="H7" s="117" t="s">
        <v>161</v>
      </c>
      <c r="I7" s="117" t="s">
        <v>162</v>
      </c>
      <c r="J7" s="117" t="s">
        <v>116</v>
      </c>
    </row>
    <row r="8" spans="1:10" s="76" customFormat="1">
      <c r="A8" s="77">
        <v>1</v>
      </c>
      <c r="B8" s="800" t="s">
        <v>7</v>
      </c>
      <c r="C8" s="800"/>
      <c r="D8" s="800"/>
      <c r="E8" s="800"/>
      <c r="F8" s="800"/>
      <c r="G8" s="800"/>
      <c r="H8" s="800"/>
      <c r="I8" s="800"/>
      <c r="J8" s="800"/>
    </row>
    <row r="9" spans="1:10" s="126" customFormat="1" ht="25.5">
      <c r="A9" s="119" t="s">
        <v>34</v>
      </c>
      <c r="B9" s="118">
        <v>97633</v>
      </c>
      <c r="C9" s="120" t="s">
        <v>164</v>
      </c>
      <c r="D9" s="117" t="s">
        <v>1</v>
      </c>
      <c r="E9" s="117" t="s">
        <v>8</v>
      </c>
      <c r="F9" s="121"/>
      <c r="G9" s="122"/>
      <c r="H9" s="123"/>
      <c r="I9" s="124" t="s">
        <v>33</v>
      </c>
      <c r="J9" s="125">
        <f>J42</f>
        <v>215.06660000000002</v>
      </c>
    </row>
    <row r="10" spans="1:10">
      <c r="A10" s="127"/>
      <c r="B10" s="128" t="s">
        <v>133</v>
      </c>
      <c r="C10" s="129" t="s">
        <v>31</v>
      </c>
      <c r="D10" s="130"/>
      <c r="E10" s="130"/>
      <c r="F10" s="131">
        <v>1</v>
      </c>
      <c r="G10" s="131">
        <v>8.1</v>
      </c>
      <c r="H10" s="131">
        <v>7</v>
      </c>
      <c r="I10" s="131"/>
      <c r="J10" s="132">
        <f>F10*G10*H10</f>
        <v>56.699999999999996</v>
      </c>
    </row>
    <row r="11" spans="1:10">
      <c r="A11" s="133"/>
      <c r="B11" s="72"/>
      <c r="C11" s="83" t="s">
        <v>95</v>
      </c>
      <c r="D11" s="72"/>
      <c r="E11" s="72"/>
      <c r="F11" s="79">
        <v>1</v>
      </c>
      <c r="G11" s="79">
        <v>5</v>
      </c>
      <c r="H11" s="79">
        <v>5.4</v>
      </c>
      <c r="I11" s="79"/>
      <c r="J11" s="134">
        <f t="shared" ref="J11:J36" si="0">F11*G11*H11</f>
        <v>27</v>
      </c>
    </row>
    <row r="12" spans="1:10">
      <c r="A12" s="133"/>
      <c r="B12" s="72"/>
      <c r="C12" s="83" t="s">
        <v>32</v>
      </c>
      <c r="D12" s="72"/>
      <c r="E12" s="72"/>
      <c r="F12" s="79">
        <v>1</v>
      </c>
      <c r="G12" s="79">
        <v>5.4</v>
      </c>
      <c r="H12" s="79">
        <v>2.85</v>
      </c>
      <c r="I12" s="79"/>
      <c r="J12" s="134">
        <f t="shared" si="0"/>
        <v>15.390000000000002</v>
      </c>
    </row>
    <row r="13" spans="1:10">
      <c r="A13" s="135"/>
      <c r="B13" s="81" t="s">
        <v>134</v>
      </c>
      <c r="C13" s="83" t="s">
        <v>31</v>
      </c>
      <c r="D13" s="72"/>
      <c r="E13" s="72"/>
      <c r="F13" s="82">
        <v>1</v>
      </c>
      <c r="G13" s="82">
        <v>8.1</v>
      </c>
      <c r="H13" s="82">
        <v>1.37</v>
      </c>
      <c r="I13" s="82"/>
      <c r="J13" s="134">
        <f t="shared" si="0"/>
        <v>11.097</v>
      </c>
    </row>
    <row r="14" spans="1:10">
      <c r="A14" s="135"/>
      <c r="B14" s="81"/>
      <c r="C14" s="83"/>
      <c r="D14" s="72"/>
      <c r="E14" s="72"/>
      <c r="F14" s="82">
        <v>1</v>
      </c>
      <c r="G14" s="82">
        <v>0.65</v>
      </c>
      <c r="H14" s="82">
        <v>1.37</v>
      </c>
      <c r="I14" s="82"/>
      <c r="J14" s="134">
        <f t="shared" si="0"/>
        <v>0.89050000000000007</v>
      </c>
    </row>
    <row r="15" spans="1:10">
      <c r="A15" s="135"/>
      <c r="B15" s="81"/>
      <c r="C15" s="83"/>
      <c r="D15" s="72"/>
      <c r="E15" s="72"/>
      <c r="F15" s="82">
        <v>1</v>
      </c>
      <c r="G15" s="82">
        <v>1.87</v>
      </c>
      <c r="H15" s="82">
        <v>1.37</v>
      </c>
      <c r="I15" s="82"/>
      <c r="J15" s="134">
        <f t="shared" si="0"/>
        <v>2.5619000000000005</v>
      </c>
    </row>
    <row r="16" spans="1:10">
      <c r="A16" s="135"/>
      <c r="B16" s="81"/>
      <c r="C16" s="83" t="s">
        <v>309</v>
      </c>
      <c r="D16" s="72"/>
      <c r="E16" s="72"/>
      <c r="F16" s="82">
        <v>3</v>
      </c>
      <c r="G16" s="82">
        <v>1.5</v>
      </c>
      <c r="H16" s="82">
        <v>0.15</v>
      </c>
      <c r="I16" s="82"/>
      <c r="J16" s="134">
        <f t="shared" si="0"/>
        <v>0.67499999999999993</v>
      </c>
    </row>
    <row r="17" spans="1:10">
      <c r="A17" s="135"/>
      <c r="B17" s="81"/>
      <c r="C17" s="83" t="s">
        <v>95</v>
      </c>
      <c r="D17" s="82"/>
      <c r="E17" s="82"/>
      <c r="F17" s="82">
        <v>2</v>
      </c>
      <c r="G17" s="82">
        <v>5</v>
      </c>
      <c r="H17" s="82">
        <v>2.85</v>
      </c>
      <c r="I17" s="82"/>
      <c r="J17" s="134">
        <f t="shared" si="0"/>
        <v>28.5</v>
      </c>
    </row>
    <row r="18" spans="1:10">
      <c r="A18" s="135"/>
      <c r="B18" s="81"/>
      <c r="C18" s="83"/>
      <c r="D18" s="82"/>
      <c r="E18" s="82"/>
      <c r="F18" s="82">
        <v>2</v>
      </c>
      <c r="G18" s="82">
        <v>5.4</v>
      </c>
      <c r="H18" s="82">
        <v>2.85</v>
      </c>
      <c r="I18" s="82"/>
      <c r="J18" s="134">
        <f t="shared" si="0"/>
        <v>30.780000000000005</v>
      </c>
    </row>
    <row r="19" spans="1:10">
      <c r="A19" s="135"/>
      <c r="B19" s="81"/>
      <c r="C19" s="83"/>
      <c r="D19" s="82"/>
      <c r="E19" s="82"/>
      <c r="F19" s="82">
        <v>4</v>
      </c>
      <c r="G19" s="82">
        <v>1.5</v>
      </c>
      <c r="H19" s="82">
        <v>0.15</v>
      </c>
      <c r="I19" s="82"/>
      <c r="J19" s="134">
        <f t="shared" si="0"/>
        <v>0.89999999999999991</v>
      </c>
    </row>
    <row r="20" spans="1:10">
      <c r="A20" s="135"/>
      <c r="B20" s="81"/>
      <c r="C20" s="83"/>
      <c r="D20" s="82"/>
      <c r="E20" s="82"/>
      <c r="F20" s="82">
        <v>4</v>
      </c>
      <c r="G20" s="82">
        <v>1.2</v>
      </c>
      <c r="H20" s="82">
        <v>0.15</v>
      </c>
      <c r="I20" s="82"/>
      <c r="J20" s="134">
        <f t="shared" si="0"/>
        <v>0.72</v>
      </c>
    </row>
    <row r="21" spans="1:10">
      <c r="A21" s="135"/>
      <c r="B21" s="81"/>
      <c r="C21" s="83"/>
      <c r="D21" s="82"/>
      <c r="E21" s="82"/>
      <c r="F21" s="82">
        <v>2</v>
      </c>
      <c r="G21" s="82">
        <v>1.1499999999999999</v>
      </c>
      <c r="H21" s="82">
        <v>0.15</v>
      </c>
      <c r="I21" s="82"/>
      <c r="J21" s="134">
        <f t="shared" si="0"/>
        <v>0.34499999999999997</v>
      </c>
    </row>
    <row r="22" spans="1:10">
      <c r="A22" s="135"/>
      <c r="B22" s="81"/>
      <c r="C22" s="83"/>
      <c r="D22" s="82"/>
      <c r="E22" s="82"/>
      <c r="F22" s="82">
        <v>2</v>
      </c>
      <c r="G22" s="82">
        <v>0.7</v>
      </c>
      <c r="H22" s="82">
        <v>0.15</v>
      </c>
      <c r="I22" s="82"/>
      <c r="J22" s="134">
        <f t="shared" si="0"/>
        <v>0.21</v>
      </c>
    </row>
    <row r="23" spans="1:10">
      <c r="A23" s="135"/>
      <c r="B23" s="81"/>
      <c r="C23" s="83" t="s">
        <v>196</v>
      </c>
      <c r="D23" s="82"/>
      <c r="E23" s="82"/>
      <c r="F23" s="82">
        <v>2</v>
      </c>
      <c r="G23" s="82">
        <v>0.4</v>
      </c>
      <c r="H23" s="82">
        <v>0.65</v>
      </c>
      <c r="I23" s="82"/>
      <c r="J23" s="134">
        <f t="shared" si="0"/>
        <v>0.52</v>
      </c>
    </row>
    <row r="24" spans="1:10">
      <c r="A24" s="135"/>
      <c r="B24" s="81"/>
      <c r="C24" s="83" t="s">
        <v>32</v>
      </c>
      <c r="D24" s="82"/>
      <c r="E24" s="82"/>
      <c r="F24" s="82">
        <v>2</v>
      </c>
      <c r="G24" s="82">
        <v>5.4</v>
      </c>
      <c r="H24" s="82">
        <v>2.85</v>
      </c>
      <c r="I24" s="82"/>
      <c r="J24" s="134">
        <f t="shared" si="0"/>
        <v>30.780000000000005</v>
      </c>
    </row>
    <row r="25" spans="1:10">
      <c r="A25" s="135"/>
      <c r="B25" s="81"/>
      <c r="C25" s="83"/>
      <c r="D25" s="82"/>
      <c r="E25" s="82"/>
      <c r="F25" s="82">
        <v>2</v>
      </c>
      <c r="G25" s="82">
        <v>2.85</v>
      </c>
      <c r="H25" s="82">
        <v>2.85</v>
      </c>
      <c r="I25" s="82"/>
      <c r="J25" s="134">
        <f t="shared" si="0"/>
        <v>16.245000000000001</v>
      </c>
    </row>
    <row r="26" spans="1:10">
      <c r="A26" s="135"/>
      <c r="B26" s="81"/>
      <c r="C26" s="83" t="s">
        <v>195</v>
      </c>
      <c r="D26" s="82"/>
      <c r="E26" s="82"/>
      <c r="F26" s="82">
        <v>2</v>
      </c>
      <c r="G26" s="82">
        <v>1.8</v>
      </c>
      <c r="H26" s="82">
        <v>0.6</v>
      </c>
      <c r="I26" s="82"/>
      <c r="J26" s="134">
        <f t="shared" si="0"/>
        <v>2.16</v>
      </c>
    </row>
    <row r="27" spans="1:10">
      <c r="A27" s="135"/>
      <c r="B27" s="81"/>
      <c r="C27" s="83"/>
      <c r="D27" s="82"/>
      <c r="E27" s="82"/>
      <c r="F27" s="82">
        <v>3</v>
      </c>
      <c r="G27" s="82">
        <v>2.35</v>
      </c>
      <c r="H27" s="82">
        <v>0.6</v>
      </c>
      <c r="I27" s="82"/>
      <c r="J27" s="134">
        <f t="shared" si="0"/>
        <v>4.2300000000000004</v>
      </c>
    </row>
    <row r="28" spans="1:10">
      <c r="A28" s="135"/>
      <c r="B28" s="81"/>
      <c r="C28" s="83"/>
      <c r="D28" s="82"/>
      <c r="E28" s="82"/>
      <c r="F28" s="82">
        <v>1</v>
      </c>
      <c r="G28" s="82">
        <v>2.5</v>
      </c>
      <c r="H28" s="82">
        <v>0.6</v>
      </c>
      <c r="I28" s="82"/>
      <c r="J28" s="134">
        <f t="shared" si="0"/>
        <v>1.5</v>
      </c>
    </row>
    <row r="29" spans="1:10">
      <c r="A29" s="135"/>
      <c r="B29" s="81"/>
      <c r="C29" s="83" t="s">
        <v>194</v>
      </c>
      <c r="D29" s="82"/>
      <c r="E29" s="82"/>
      <c r="F29" s="82">
        <v>4</v>
      </c>
      <c r="G29" s="82">
        <v>0.6</v>
      </c>
      <c r="H29" s="82">
        <v>0.74</v>
      </c>
      <c r="I29" s="82"/>
      <c r="J29" s="134">
        <f t="shared" si="0"/>
        <v>1.776</v>
      </c>
    </row>
    <row r="30" spans="1:10" s="141" customFormat="1">
      <c r="A30" s="136"/>
      <c r="B30" s="137"/>
      <c r="C30" s="138" t="s">
        <v>181</v>
      </c>
      <c r="D30" s="139"/>
      <c r="E30" s="139"/>
      <c r="F30" s="139"/>
      <c r="G30" s="139"/>
      <c r="H30" s="139"/>
      <c r="I30" s="139"/>
      <c r="J30" s="140"/>
    </row>
    <row r="31" spans="1:10">
      <c r="A31" s="133"/>
      <c r="B31" s="72"/>
      <c r="C31" s="83" t="s">
        <v>182</v>
      </c>
      <c r="D31" s="72"/>
      <c r="E31" s="72"/>
      <c r="F31" s="79">
        <v>-1</v>
      </c>
      <c r="G31" s="79">
        <v>0.5</v>
      </c>
      <c r="H31" s="79">
        <v>0.56999999999999995</v>
      </c>
      <c r="I31" s="79"/>
      <c r="J31" s="134">
        <f t="shared" si="0"/>
        <v>-0.28499999999999998</v>
      </c>
    </row>
    <row r="32" spans="1:10">
      <c r="A32" s="133"/>
      <c r="B32" s="72"/>
      <c r="C32" s="83" t="s">
        <v>184</v>
      </c>
      <c r="D32" s="72"/>
      <c r="E32" s="72"/>
      <c r="F32" s="79">
        <v>-1</v>
      </c>
      <c r="G32" s="79">
        <v>2.46</v>
      </c>
      <c r="H32" s="79">
        <v>0.56999999999999995</v>
      </c>
      <c r="I32" s="79"/>
      <c r="J32" s="134">
        <f t="shared" si="0"/>
        <v>-1.4021999999999999</v>
      </c>
    </row>
    <row r="33" spans="1:10">
      <c r="A33" s="133"/>
      <c r="B33" s="72"/>
      <c r="C33" s="83" t="s">
        <v>185</v>
      </c>
      <c r="D33" s="72"/>
      <c r="E33" s="72"/>
      <c r="F33" s="79">
        <v>-1</v>
      </c>
      <c r="G33" s="79">
        <v>1.5</v>
      </c>
      <c r="H33" s="79">
        <f>1.37-1.25</f>
        <v>0.12000000000000011</v>
      </c>
      <c r="I33" s="79"/>
      <c r="J33" s="134">
        <f t="shared" si="0"/>
        <v>-0.18000000000000016</v>
      </c>
    </row>
    <row r="34" spans="1:10">
      <c r="A34" s="133"/>
      <c r="B34" s="72"/>
      <c r="C34" s="83" t="s">
        <v>186</v>
      </c>
      <c r="D34" s="72"/>
      <c r="E34" s="72"/>
      <c r="F34" s="79">
        <v>-1</v>
      </c>
      <c r="G34" s="79">
        <v>2.46</v>
      </c>
      <c r="H34" s="79">
        <v>1.46</v>
      </c>
      <c r="I34" s="79"/>
      <c r="J34" s="134">
        <f t="shared" si="0"/>
        <v>-3.5915999999999997</v>
      </c>
    </row>
    <row r="35" spans="1:10">
      <c r="A35" s="133"/>
      <c r="B35" s="72"/>
      <c r="C35" s="83" t="s">
        <v>187</v>
      </c>
      <c r="D35" s="72"/>
      <c r="E35" s="72"/>
      <c r="F35" s="79">
        <v>-1</v>
      </c>
      <c r="G35" s="79">
        <v>0.5</v>
      </c>
      <c r="H35" s="79">
        <v>0.95</v>
      </c>
      <c r="I35" s="79"/>
      <c r="J35" s="134">
        <f t="shared" si="0"/>
        <v>-0.47499999999999998</v>
      </c>
    </row>
    <row r="36" spans="1:10">
      <c r="A36" s="133"/>
      <c r="B36" s="72"/>
      <c r="C36" s="83" t="s">
        <v>188</v>
      </c>
      <c r="D36" s="72"/>
      <c r="E36" s="72"/>
      <c r="F36" s="79">
        <v>-2</v>
      </c>
      <c r="G36" s="79">
        <v>1.5</v>
      </c>
      <c r="H36" s="79">
        <v>1.2</v>
      </c>
      <c r="I36" s="79"/>
      <c r="J36" s="134">
        <f t="shared" si="0"/>
        <v>-3.5999999999999996</v>
      </c>
    </row>
    <row r="37" spans="1:10">
      <c r="A37" s="133"/>
      <c r="B37" s="72"/>
      <c r="C37" s="83"/>
      <c r="D37" s="72"/>
      <c r="E37" s="72"/>
      <c r="F37" s="79">
        <v>-1</v>
      </c>
      <c r="G37" s="79">
        <v>1.1499999999999999</v>
      </c>
      <c r="H37" s="79">
        <v>0.7</v>
      </c>
      <c r="I37" s="79"/>
      <c r="J37" s="134">
        <f t="shared" ref="J37:J38" si="1">F37*G37*H37</f>
        <v>-0.80499999999999994</v>
      </c>
    </row>
    <row r="38" spans="1:10">
      <c r="A38" s="133"/>
      <c r="B38" s="72"/>
      <c r="C38" s="83" t="s">
        <v>189</v>
      </c>
      <c r="D38" s="72"/>
      <c r="E38" s="72"/>
      <c r="F38" s="79">
        <v>-1</v>
      </c>
      <c r="G38" s="79">
        <v>0.9</v>
      </c>
      <c r="H38" s="79">
        <v>2.1</v>
      </c>
      <c r="I38" s="79"/>
      <c r="J38" s="134">
        <f t="shared" si="1"/>
        <v>-1.8900000000000001</v>
      </c>
    </row>
    <row r="39" spans="1:10">
      <c r="A39" s="133"/>
      <c r="B39" s="72"/>
      <c r="C39" s="83" t="s">
        <v>190</v>
      </c>
      <c r="D39" s="72"/>
      <c r="E39" s="72"/>
      <c r="F39" s="79">
        <v>-2</v>
      </c>
      <c r="G39" s="79">
        <v>0.9</v>
      </c>
      <c r="H39" s="79">
        <v>2.1</v>
      </c>
      <c r="I39" s="79"/>
      <c r="J39" s="134">
        <f t="shared" ref="J39" si="2">F39*G39*H39</f>
        <v>-3.7800000000000002</v>
      </c>
    </row>
    <row r="40" spans="1:10">
      <c r="A40" s="133"/>
      <c r="B40" s="72"/>
      <c r="C40" s="83" t="s">
        <v>191</v>
      </c>
      <c r="D40" s="72"/>
      <c r="E40" s="72"/>
      <c r="F40" s="79">
        <v>-1</v>
      </c>
      <c r="G40" s="79">
        <v>0.35</v>
      </c>
      <c r="H40" s="79">
        <v>0.3</v>
      </c>
      <c r="I40" s="79"/>
      <c r="J40" s="134">
        <f t="shared" ref="J40:J41" si="3">F40*G40*H40</f>
        <v>-0.105</v>
      </c>
    </row>
    <row r="41" spans="1:10">
      <c r="A41" s="133"/>
      <c r="B41" s="72"/>
      <c r="C41" s="83" t="s">
        <v>192</v>
      </c>
      <c r="D41" s="72"/>
      <c r="E41" s="72"/>
      <c r="F41" s="79">
        <v>-1</v>
      </c>
      <c r="G41" s="79">
        <v>1.5</v>
      </c>
      <c r="H41" s="79">
        <v>1.2</v>
      </c>
      <c r="I41" s="79"/>
      <c r="J41" s="134">
        <f t="shared" si="3"/>
        <v>-1.7999999999999998</v>
      </c>
    </row>
    <row r="42" spans="1:10">
      <c r="A42" s="142"/>
      <c r="B42" s="143"/>
      <c r="C42" s="144"/>
      <c r="D42" s="145"/>
      <c r="E42" s="145"/>
      <c r="F42" s="145"/>
      <c r="G42" s="145"/>
      <c r="H42" s="145"/>
      <c r="I42" s="146" t="s">
        <v>193</v>
      </c>
      <c r="J42" s="147">
        <f>SUM(J10:J41)</f>
        <v>215.06660000000002</v>
      </c>
    </row>
    <row r="43" spans="1:10">
      <c r="A43" s="81"/>
      <c r="B43" s="84"/>
      <c r="C43" s="83"/>
      <c r="D43" s="82"/>
      <c r="E43" s="82"/>
      <c r="F43" s="82"/>
      <c r="G43" s="82"/>
      <c r="H43" s="82"/>
      <c r="I43" s="85"/>
      <c r="J43" s="86"/>
    </row>
    <row r="44" spans="1:10" s="126" customFormat="1" ht="25.5">
      <c r="A44" s="119" t="s">
        <v>35</v>
      </c>
      <c r="B44" s="118">
        <v>97631</v>
      </c>
      <c r="C44" s="120" t="s">
        <v>165</v>
      </c>
      <c r="D44" s="117" t="s">
        <v>1</v>
      </c>
      <c r="E44" s="117" t="s">
        <v>8</v>
      </c>
      <c r="F44" s="121"/>
      <c r="G44" s="122"/>
      <c r="H44" s="123"/>
      <c r="I44" s="124" t="s">
        <v>33</v>
      </c>
      <c r="J44" s="125">
        <f>J50</f>
        <v>29.999970000000001</v>
      </c>
    </row>
    <row r="45" spans="1:10">
      <c r="A45" s="148"/>
      <c r="B45" s="130"/>
      <c r="C45" s="149" t="s">
        <v>307</v>
      </c>
      <c r="D45" s="150"/>
      <c r="E45" s="150"/>
      <c r="F45" s="150"/>
      <c r="G45" s="150"/>
      <c r="H45" s="150"/>
      <c r="I45" s="150"/>
      <c r="J45" s="132"/>
    </row>
    <row r="46" spans="1:10">
      <c r="A46" s="135"/>
      <c r="B46" s="81"/>
      <c r="C46" s="83" t="s">
        <v>31</v>
      </c>
      <c r="D46" s="72"/>
      <c r="E46" s="72"/>
      <c r="F46" s="82">
        <v>1</v>
      </c>
      <c r="G46" s="82">
        <v>8.1</v>
      </c>
      <c r="H46" s="82">
        <v>1.37</v>
      </c>
      <c r="I46" s="82"/>
      <c r="J46" s="134">
        <f t="shared" ref="J46:J49" si="4">F46*G46*H46</f>
        <v>11.097</v>
      </c>
    </row>
    <row r="47" spans="1:10">
      <c r="A47" s="135"/>
      <c r="B47" s="81"/>
      <c r="C47" s="83"/>
      <c r="D47" s="72"/>
      <c r="E47" s="72"/>
      <c r="F47" s="82">
        <v>1</v>
      </c>
      <c r="G47" s="82">
        <f>7-1.87</f>
        <v>5.13</v>
      </c>
      <c r="H47" s="82">
        <v>1.369</v>
      </c>
      <c r="I47" s="82"/>
      <c r="J47" s="134">
        <f t="shared" si="4"/>
        <v>7.0229699999999999</v>
      </c>
    </row>
    <row r="48" spans="1:10">
      <c r="A48" s="135"/>
      <c r="B48" s="81"/>
      <c r="C48" s="83" t="s">
        <v>310</v>
      </c>
      <c r="D48" s="72"/>
      <c r="E48" s="72"/>
      <c r="F48" s="82">
        <v>1</v>
      </c>
      <c r="G48" s="82">
        <v>5.4</v>
      </c>
      <c r="H48" s="82">
        <v>1</v>
      </c>
      <c r="I48" s="82"/>
      <c r="J48" s="134">
        <f t="shared" si="4"/>
        <v>5.4</v>
      </c>
    </row>
    <row r="49" spans="1:12">
      <c r="A49" s="135"/>
      <c r="B49" s="81"/>
      <c r="C49" s="83" t="s">
        <v>311</v>
      </c>
      <c r="D49" s="72"/>
      <c r="E49" s="72"/>
      <c r="F49" s="82">
        <v>1</v>
      </c>
      <c r="G49" s="82">
        <v>5.4</v>
      </c>
      <c r="H49" s="82">
        <v>1.2</v>
      </c>
      <c r="I49" s="82"/>
      <c r="J49" s="134">
        <f t="shared" si="4"/>
        <v>6.48</v>
      </c>
      <c r="L49" s="196"/>
    </row>
    <row r="50" spans="1:12">
      <c r="A50" s="142"/>
      <c r="B50" s="143"/>
      <c r="C50" s="144"/>
      <c r="D50" s="145"/>
      <c r="E50" s="145"/>
      <c r="F50" s="145"/>
      <c r="G50" s="145"/>
      <c r="H50" s="145"/>
      <c r="I50" s="146" t="s">
        <v>193</v>
      </c>
      <c r="J50" s="147">
        <f>SUM(J46:J49)</f>
        <v>29.999970000000001</v>
      </c>
    </row>
    <row r="51" spans="1:12">
      <c r="A51" s="81"/>
      <c r="B51" s="84"/>
      <c r="C51" s="83"/>
      <c r="D51" s="82"/>
      <c r="E51" s="82"/>
      <c r="F51" s="82"/>
      <c r="G51" s="82"/>
      <c r="H51" s="82"/>
      <c r="I51" s="82"/>
      <c r="J51" s="80"/>
    </row>
    <row r="52" spans="1:12" s="126" customFormat="1">
      <c r="A52" s="119" t="s">
        <v>36</v>
      </c>
      <c r="B52" s="118" t="s">
        <v>251</v>
      </c>
      <c r="C52" s="120" t="s">
        <v>252</v>
      </c>
      <c r="D52" s="117" t="s">
        <v>93</v>
      </c>
      <c r="E52" s="117" t="s">
        <v>8</v>
      </c>
      <c r="F52" s="121"/>
      <c r="G52" s="122"/>
      <c r="H52" s="123"/>
      <c r="I52" s="124" t="s">
        <v>33</v>
      </c>
      <c r="J52" s="125">
        <f>J54</f>
        <v>29.39</v>
      </c>
    </row>
    <row r="53" spans="1:12">
      <c r="A53" s="148"/>
      <c r="B53" s="130"/>
      <c r="C53" s="149" t="s">
        <v>308</v>
      </c>
      <c r="D53" s="150"/>
      <c r="E53" s="150"/>
      <c r="F53" s="150"/>
      <c r="G53" s="150"/>
      <c r="H53" s="150"/>
      <c r="I53" s="150"/>
      <c r="J53" s="132">
        <v>29.39</v>
      </c>
    </row>
    <row r="54" spans="1:12">
      <c r="A54" s="142"/>
      <c r="B54" s="143"/>
      <c r="C54" s="144"/>
      <c r="D54" s="145"/>
      <c r="E54" s="145"/>
      <c r="F54" s="145"/>
      <c r="G54" s="145"/>
      <c r="H54" s="145"/>
      <c r="I54" s="146" t="s">
        <v>193</v>
      </c>
      <c r="J54" s="147">
        <f>SUM(J53)</f>
        <v>29.39</v>
      </c>
    </row>
    <row r="55" spans="1:12">
      <c r="A55" s="81"/>
      <c r="B55" s="84"/>
      <c r="C55" s="83"/>
      <c r="D55" s="82"/>
      <c r="E55" s="82"/>
      <c r="F55" s="82"/>
      <c r="G55" s="82"/>
      <c r="H55" s="82"/>
      <c r="I55" s="82"/>
      <c r="J55" s="80"/>
    </row>
    <row r="56" spans="1:12" s="126" customFormat="1" ht="25.5">
      <c r="A56" s="119" t="s">
        <v>37</v>
      </c>
      <c r="B56" s="118">
        <v>97660</v>
      </c>
      <c r="C56" s="120" t="s">
        <v>58</v>
      </c>
      <c r="D56" s="117" t="s">
        <v>1</v>
      </c>
      <c r="E56" s="117" t="s">
        <v>19</v>
      </c>
      <c r="F56" s="121"/>
      <c r="G56" s="122"/>
      <c r="H56" s="123"/>
      <c r="I56" s="124" t="s">
        <v>33</v>
      </c>
      <c r="J56" s="125">
        <f>SUM(J57)</f>
        <v>54</v>
      </c>
    </row>
    <row r="57" spans="1:12">
      <c r="A57" s="151"/>
      <c r="B57" s="152"/>
      <c r="C57" s="153" t="s">
        <v>59</v>
      </c>
      <c r="D57" s="154"/>
      <c r="E57" s="154"/>
      <c r="F57" s="154"/>
      <c r="G57" s="154"/>
      <c r="H57" s="154"/>
      <c r="I57" s="154"/>
      <c r="J57" s="155">
        <v>54</v>
      </c>
    </row>
    <row r="58" spans="1:12">
      <c r="A58" s="81"/>
      <c r="B58" s="84"/>
      <c r="C58" s="83"/>
      <c r="D58" s="82"/>
      <c r="E58" s="82"/>
      <c r="F58" s="82"/>
      <c r="G58" s="82"/>
      <c r="H58" s="82"/>
      <c r="I58" s="82"/>
      <c r="J58" s="80"/>
    </row>
    <row r="59" spans="1:12" s="126" customFormat="1" ht="25.5">
      <c r="A59" s="119" t="s">
        <v>38</v>
      </c>
      <c r="B59" s="118">
        <v>97645</v>
      </c>
      <c r="C59" s="120" t="s">
        <v>71</v>
      </c>
      <c r="D59" s="117" t="s">
        <v>1</v>
      </c>
      <c r="E59" s="117" t="s">
        <v>19</v>
      </c>
      <c r="F59" s="121"/>
      <c r="G59" s="122"/>
      <c r="H59" s="123"/>
      <c r="I59" s="124" t="s">
        <v>33</v>
      </c>
      <c r="J59" s="125">
        <f>SUM(J60)</f>
        <v>17</v>
      </c>
    </row>
    <row r="60" spans="1:12">
      <c r="A60" s="151"/>
      <c r="B60" s="152"/>
      <c r="C60" s="153" t="s">
        <v>105</v>
      </c>
      <c r="D60" s="154"/>
      <c r="E60" s="154"/>
      <c r="F60" s="154"/>
      <c r="G60" s="154"/>
      <c r="H60" s="154"/>
      <c r="I60" s="154"/>
      <c r="J60" s="155">
        <v>17</v>
      </c>
    </row>
    <row r="61" spans="1:12">
      <c r="A61" s="81"/>
      <c r="B61" s="84"/>
      <c r="C61" s="83"/>
      <c r="D61" s="82"/>
      <c r="E61" s="82"/>
      <c r="F61" s="82"/>
      <c r="G61" s="82"/>
      <c r="H61" s="82"/>
      <c r="I61" s="82"/>
      <c r="J61" s="80"/>
    </row>
    <row r="62" spans="1:12" s="126" customFormat="1" ht="25.5">
      <c r="A62" s="119" t="s">
        <v>39</v>
      </c>
      <c r="B62" s="118">
        <v>97644</v>
      </c>
      <c r="C62" s="120" t="s">
        <v>64</v>
      </c>
      <c r="D62" s="117" t="s">
        <v>1</v>
      </c>
      <c r="E62" s="117" t="s">
        <v>19</v>
      </c>
      <c r="F62" s="121"/>
      <c r="G62" s="122"/>
      <c r="H62" s="123"/>
      <c r="I62" s="124" t="s">
        <v>33</v>
      </c>
      <c r="J62" s="125">
        <f>SUM(J63)</f>
        <v>3</v>
      </c>
    </row>
    <row r="63" spans="1:12">
      <c r="A63" s="151"/>
      <c r="B63" s="152"/>
      <c r="C63" s="153" t="s">
        <v>104</v>
      </c>
      <c r="D63" s="154"/>
      <c r="E63" s="154"/>
      <c r="F63" s="154"/>
      <c r="G63" s="154"/>
      <c r="H63" s="154"/>
      <c r="I63" s="154"/>
      <c r="J63" s="155">
        <v>3</v>
      </c>
    </row>
    <row r="64" spans="1:12">
      <c r="A64" s="81"/>
      <c r="B64" s="84"/>
      <c r="C64" s="83"/>
      <c r="D64" s="82"/>
      <c r="E64" s="82"/>
      <c r="F64" s="82"/>
      <c r="G64" s="82"/>
      <c r="H64" s="82"/>
      <c r="I64" s="82"/>
      <c r="J64" s="80"/>
    </row>
    <row r="65" spans="1:10" s="126" customFormat="1" ht="25.5">
      <c r="A65" s="119" t="s">
        <v>60</v>
      </c>
      <c r="B65" s="118">
        <v>97665</v>
      </c>
      <c r="C65" s="120" t="s">
        <v>72</v>
      </c>
      <c r="D65" s="117" t="s">
        <v>1</v>
      </c>
      <c r="E65" s="117" t="s">
        <v>19</v>
      </c>
      <c r="F65" s="121"/>
      <c r="G65" s="122"/>
      <c r="H65" s="123"/>
      <c r="I65" s="124" t="s">
        <v>33</v>
      </c>
      <c r="J65" s="125">
        <f>SUM(J66)</f>
        <v>20</v>
      </c>
    </row>
    <row r="66" spans="1:10">
      <c r="A66" s="151"/>
      <c r="B66" s="152"/>
      <c r="C66" s="153" t="s">
        <v>91</v>
      </c>
      <c r="D66" s="154"/>
      <c r="E66" s="154"/>
      <c r="F66" s="154"/>
      <c r="G66" s="154"/>
      <c r="H66" s="154"/>
      <c r="I66" s="154"/>
      <c r="J66" s="155">
        <v>20</v>
      </c>
    </row>
    <row r="67" spans="1:10">
      <c r="A67" s="81"/>
      <c r="B67" s="84"/>
      <c r="C67" s="83"/>
      <c r="D67" s="82"/>
      <c r="E67" s="82"/>
      <c r="F67" s="82"/>
      <c r="G67" s="82"/>
      <c r="H67" s="82"/>
      <c r="I67" s="82"/>
      <c r="J67" s="80"/>
    </row>
    <row r="68" spans="1:10" s="126" customFormat="1">
      <c r="A68" s="119" t="s">
        <v>63</v>
      </c>
      <c r="B68" s="118" t="s">
        <v>140</v>
      </c>
      <c r="C68" s="120" t="s">
        <v>128</v>
      </c>
      <c r="D68" s="117" t="s">
        <v>1</v>
      </c>
      <c r="E68" s="117" t="s">
        <v>8</v>
      </c>
      <c r="F68" s="121"/>
      <c r="G68" s="122"/>
      <c r="H68" s="123"/>
      <c r="I68" s="124" t="s">
        <v>33</v>
      </c>
      <c r="J68" s="125">
        <f>J71</f>
        <v>18.805</v>
      </c>
    </row>
    <row r="69" spans="1:10">
      <c r="A69" s="133"/>
      <c r="B69" s="72"/>
      <c r="C69" s="83" t="s">
        <v>171</v>
      </c>
      <c r="D69" s="72"/>
      <c r="E69" s="72"/>
      <c r="F69" s="79">
        <v>10</v>
      </c>
      <c r="G69" s="79">
        <v>1.5</v>
      </c>
      <c r="H69" s="79">
        <v>1.2</v>
      </c>
      <c r="I69" s="79"/>
      <c r="J69" s="134">
        <f>F69*G69*H69</f>
        <v>18</v>
      </c>
    </row>
    <row r="70" spans="1:10">
      <c r="A70" s="133"/>
      <c r="B70" s="72"/>
      <c r="C70" s="83"/>
      <c r="D70" s="72"/>
      <c r="E70" s="72"/>
      <c r="F70" s="79">
        <v>1</v>
      </c>
      <c r="G70" s="79">
        <v>1.1499999999999999</v>
      </c>
      <c r="H70" s="79">
        <v>0.7</v>
      </c>
      <c r="I70" s="79"/>
      <c r="J70" s="134">
        <f>F70*G70*H70</f>
        <v>0.80499999999999994</v>
      </c>
    </row>
    <row r="71" spans="1:10">
      <c r="A71" s="142"/>
      <c r="B71" s="143"/>
      <c r="C71" s="144"/>
      <c r="D71" s="145"/>
      <c r="E71" s="145"/>
      <c r="F71" s="145"/>
      <c r="G71" s="145"/>
      <c r="H71" s="145"/>
      <c r="I71" s="146" t="s">
        <v>193</v>
      </c>
      <c r="J71" s="147">
        <f>SUM(J69:J70)</f>
        <v>18.805</v>
      </c>
    </row>
    <row r="72" spans="1:10">
      <c r="A72" s="81"/>
      <c r="B72" s="84"/>
      <c r="C72" s="87"/>
      <c r="D72" s="82"/>
      <c r="E72" s="82"/>
      <c r="F72" s="82"/>
      <c r="G72" s="82"/>
      <c r="H72" s="82"/>
      <c r="I72" s="82"/>
      <c r="J72" s="80"/>
    </row>
    <row r="73" spans="1:10" s="126" customFormat="1">
      <c r="A73" s="119" t="s">
        <v>83</v>
      </c>
      <c r="B73" s="118">
        <v>85421</v>
      </c>
      <c r="C73" s="120" t="s">
        <v>88</v>
      </c>
      <c r="D73" s="117" t="s">
        <v>1</v>
      </c>
      <c r="E73" s="117" t="s">
        <v>8</v>
      </c>
      <c r="F73" s="121"/>
      <c r="G73" s="122"/>
      <c r="H73" s="123"/>
      <c r="I73" s="124" t="s">
        <v>33</v>
      </c>
      <c r="J73" s="125">
        <f>J78</f>
        <v>39.667499999999997</v>
      </c>
    </row>
    <row r="74" spans="1:10">
      <c r="A74" s="148"/>
      <c r="B74" s="156"/>
      <c r="C74" s="157" t="s">
        <v>172</v>
      </c>
      <c r="D74" s="150"/>
      <c r="E74" s="150"/>
      <c r="F74" s="79">
        <v>6</v>
      </c>
      <c r="G74" s="79">
        <v>1.5</v>
      </c>
      <c r="H74" s="79">
        <v>1.2</v>
      </c>
      <c r="I74" s="79"/>
      <c r="J74" s="134">
        <f t="shared" ref="J74:J77" si="5">F74*G74*H74</f>
        <v>10.799999999999999</v>
      </c>
    </row>
    <row r="75" spans="1:10">
      <c r="A75" s="133"/>
      <c r="B75" s="84"/>
      <c r="C75" s="87"/>
      <c r="D75" s="82"/>
      <c r="E75" s="82"/>
      <c r="F75" s="79">
        <v>5</v>
      </c>
      <c r="G75" s="79">
        <v>1.75</v>
      </c>
      <c r="H75" s="79">
        <v>1.1499999999999999</v>
      </c>
      <c r="I75" s="79"/>
      <c r="J75" s="134">
        <f t="shared" si="5"/>
        <v>10.0625</v>
      </c>
    </row>
    <row r="76" spans="1:10">
      <c r="A76" s="133"/>
      <c r="B76" s="84"/>
      <c r="C76" s="87"/>
      <c r="D76" s="82"/>
      <c r="E76" s="82"/>
      <c r="F76" s="79">
        <v>1</v>
      </c>
      <c r="G76" s="79">
        <v>1.1499999999999999</v>
      </c>
      <c r="H76" s="79">
        <v>0.7</v>
      </c>
      <c r="I76" s="79"/>
      <c r="J76" s="134">
        <f t="shared" si="5"/>
        <v>0.80499999999999994</v>
      </c>
    </row>
    <row r="77" spans="1:10">
      <c r="A77" s="133"/>
      <c r="B77" s="72"/>
      <c r="C77" s="83" t="s">
        <v>173</v>
      </c>
      <c r="D77" s="72"/>
      <c r="E77" s="72"/>
      <c r="F77" s="79">
        <v>10</v>
      </c>
      <c r="G77" s="79">
        <v>1.5</v>
      </c>
      <c r="H77" s="79">
        <v>1.2</v>
      </c>
      <c r="I77" s="79"/>
      <c r="J77" s="134">
        <f t="shared" si="5"/>
        <v>18</v>
      </c>
    </row>
    <row r="78" spans="1:10">
      <c r="A78" s="142"/>
      <c r="B78" s="143"/>
      <c r="C78" s="144"/>
      <c r="D78" s="145"/>
      <c r="E78" s="145"/>
      <c r="F78" s="145"/>
      <c r="G78" s="145"/>
      <c r="H78" s="145"/>
      <c r="I78" s="146" t="s">
        <v>193</v>
      </c>
      <c r="J78" s="147">
        <f>SUM(J74:J77)</f>
        <v>39.667499999999997</v>
      </c>
    </row>
    <row r="79" spans="1:10">
      <c r="A79" s="81"/>
      <c r="B79" s="84"/>
      <c r="C79" s="87"/>
      <c r="D79" s="82"/>
      <c r="E79" s="82"/>
      <c r="F79" s="82"/>
      <c r="G79" s="82"/>
      <c r="H79" s="82"/>
      <c r="I79" s="82"/>
      <c r="J79" s="80"/>
    </row>
    <row r="80" spans="1:10" s="126" customFormat="1">
      <c r="A80" s="119" t="s">
        <v>96</v>
      </c>
      <c r="B80" s="118" t="s">
        <v>90</v>
      </c>
      <c r="C80" s="120" t="s">
        <v>89</v>
      </c>
      <c r="D80" s="117" t="s">
        <v>1</v>
      </c>
      <c r="E80" s="117" t="s">
        <v>8</v>
      </c>
      <c r="F80" s="121"/>
      <c r="G80" s="122"/>
      <c r="H80" s="123"/>
      <c r="I80" s="124" t="s">
        <v>33</v>
      </c>
      <c r="J80" s="125">
        <f>J87</f>
        <v>41.0745</v>
      </c>
    </row>
    <row r="81" spans="1:10">
      <c r="A81" s="148"/>
      <c r="B81" s="156"/>
      <c r="C81" s="157" t="s">
        <v>172</v>
      </c>
      <c r="D81" s="150"/>
      <c r="E81" s="150"/>
      <c r="F81" s="79">
        <v>6</v>
      </c>
      <c r="G81" s="79">
        <v>1.5</v>
      </c>
      <c r="H81" s="79">
        <v>1.2</v>
      </c>
      <c r="I81" s="79"/>
      <c r="J81" s="134">
        <f t="shared" ref="J81:J86" si="6">F81*G81*H81</f>
        <v>10.799999999999999</v>
      </c>
    </row>
    <row r="82" spans="1:10">
      <c r="A82" s="133"/>
      <c r="B82" s="84"/>
      <c r="C82" s="87"/>
      <c r="D82" s="82"/>
      <c r="E82" s="82"/>
      <c r="F82" s="79">
        <v>5</v>
      </c>
      <c r="G82" s="79">
        <v>1.75</v>
      </c>
      <c r="H82" s="79">
        <v>1.1499999999999999</v>
      </c>
      <c r="I82" s="79"/>
      <c r="J82" s="134">
        <f t="shared" si="6"/>
        <v>10.0625</v>
      </c>
    </row>
    <row r="83" spans="1:10">
      <c r="A83" s="133"/>
      <c r="B83" s="84"/>
      <c r="C83" s="87"/>
      <c r="D83" s="82"/>
      <c r="E83" s="82"/>
      <c r="F83" s="79">
        <v>1</v>
      </c>
      <c r="G83" s="79">
        <v>2.46</v>
      </c>
      <c r="H83" s="79">
        <v>0.45</v>
      </c>
      <c r="I83" s="79"/>
      <c r="J83" s="134">
        <f t="shared" si="6"/>
        <v>1.107</v>
      </c>
    </row>
    <row r="84" spans="1:10">
      <c r="A84" s="133"/>
      <c r="B84" s="84"/>
      <c r="C84" s="87"/>
      <c r="D84" s="82"/>
      <c r="E84" s="82"/>
      <c r="F84" s="79">
        <v>1</v>
      </c>
      <c r="G84" s="79">
        <v>0.5</v>
      </c>
      <c r="H84" s="79">
        <v>0.6</v>
      </c>
      <c r="I84" s="79"/>
      <c r="J84" s="134">
        <f t="shared" si="6"/>
        <v>0.3</v>
      </c>
    </row>
    <row r="85" spans="1:10">
      <c r="A85" s="133"/>
      <c r="B85" s="84"/>
      <c r="C85" s="87"/>
      <c r="D85" s="82"/>
      <c r="E85" s="82"/>
      <c r="F85" s="79">
        <v>1</v>
      </c>
      <c r="G85" s="79">
        <v>1.1499999999999999</v>
      </c>
      <c r="H85" s="79">
        <v>0.7</v>
      </c>
      <c r="I85" s="79"/>
      <c r="J85" s="134">
        <f t="shared" si="6"/>
        <v>0.80499999999999994</v>
      </c>
    </row>
    <row r="86" spans="1:10">
      <c r="A86" s="133"/>
      <c r="B86" s="72"/>
      <c r="C86" s="83" t="s">
        <v>173</v>
      </c>
      <c r="D86" s="72"/>
      <c r="E86" s="72"/>
      <c r="F86" s="79">
        <v>10</v>
      </c>
      <c r="G86" s="79">
        <v>1.5</v>
      </c>
      <c r="H86" s="79">
        <v>1.2</v>
      </c>
      <c r="I86" s="79"/>
      <c r="J86" s="134">
        <f t="shared" si="6"/>
        <v>18</v>
      </c>
    </row>
    <row r="87" spans="1:10">
      <c r="A87" s="142"/>
      <c r="B87" s="143"/>
      <c r="C87" s="144"/>
      <c r="D87" s="145"/>
      <c r="E87" s="145"/>
      <c r="F87" s="145"/>
      <c r="G87" s="145"/>
      <c r="H87" s="145"/>
      <c r="I87" s="146" t="s">
        <v>193</v>
      </c>
      <c r="J87" s="147">
        <f>SUM(J81:J86)</f>
        <v>41.0745</v>
      </c>
    </row>
    <row r="88" spans="1:10">
      <c r="A88" s="81"/>
      <c r="B88" s="84"/>
      <c r="C88" s="87"/>
      <c r="D88" s="82"/>
      <c r="E88" s="82"/>
      <c r="F88" s="82"/>
      <c r="G88" s="82"/>
      <c r="H88" s="82"/>
      <c r="I88" s="82"/>
      <c r="J88" s="80"/>
    </row>
    <row r="89" spans="1:10" s="126" customFormat="1">
      <c r="A89" s="119" t="s">
        <v>97</v>
      </c>
      <c r="B89" s="118" t="s">
        <v>10</v>
      </c>
      <c r="C89" s="120" t="s">
        <v>11</v>
      </c>
      <c r="D89" s="117" t="s">
        <v>1</v>
      </c>
      <c r="E89" s="117" t="s">
        <v>8</v>
      </c>
      <c r="F89" s="121"/>
      <c r="G89" s="122"/>
      <c r="H89" s="123"/>
      <c r="I89" s="124" t="s">
        <v>33</v>
      </c>
      <c r="J89" s="125">
        <f>SUM(J90:J90)</f>
        <v>222.86940000000001</v>
      </c>
    </row>
    <row r="90" spans="1:10">
      <c r="A90" s="142"/>
      <c r="B90" s="158"/>
      <c r="C90" s="144" t="s">
        <v>197</v>
      </c>
      <c r="D90" s="159"/>
      <c r="E90" s="159"/>
      <c r="F90" s="160"/>
      <c r="G90" s="160"/>
      <c r="H90" s="160"/>
      <c r="I90" s="144"/>
      <c r="J90" s="161">
        <f>J130+J166</f>
        <v>222.86940000000001</v>
      </c>
    </row>
    <row r="91" spans="1:10">
      <c r="A91" s="81"/>
      <c r="B91" s="84"/>
      <c r="C91" s="83"/>
      <c r="D91" s="82"/>
      <c r="E91" s="82"/>
      <c r="F91" s="82"/>
      <c r="G91" s="82"/>
      <c r="H91" s="82"/>
      <c r="I91" s="82"/>
      <c r="J91" s="80"/>
    </row>
    <row r="92" spans="1:10" s="126" customFormat="1">
      <c r="A92" s="119" t="s">
        <v>98</v>
      </c>
      <c r="B92" s="118" t="s">
        <v>12</v>
      </c>
      <c r="C92" s="120" t="s">
        <v>13</v>
      </c>
      <c r="D92" s="117" t="s">
        <v>1</v>
      </c>
      <c r="E92" s="117" t="s">
        <v>8</v>
      </c>
      <c r="F92" s="121"/>
      <c r="G92" s="122"/>
      <c r="H92" s="123"/>
      <c r="I92" s="124" t="s">
        <v>33</v>
      </c>
      <c r="J92" s="125">
        <f>SUM(J93:J93)</f>
        <v>99.089999999999989</v>
      </c>
    </row>
    <row r="93" spans="1:10">
      <c r="A93" s="142"/>
      <c r="B93" s="158"/>
      <c r="C93" s="144" t="s">
        <v>197</v>
      </c>
      <c r="D93" s="159"/>
      <c r="E93" s="159"/>
      <c r="F93" s="160"/>
      <c r="G93" s="160"/>
      <c r="H93" s="160"/>
      <c r="I93" s="144"/>
      <c r="J93" s="161">
        <f>J186</f>
        <v>99.089999999999989</v>
      </c>
    </row>
    <row r="94" spans="1:10">
      <c r="A94" s="81"/>
      <c r="B94" s="78"/>
      <c r="C94" s="83"/>
      <c r="D94" s="83"/>
      <c r="E94" s="83"/>
      <c r="F94" s="79"/>
      <c r="G94" s="79"/>
      <c r="H94" s="79"/>
      <c r="I94" s="83"/>
      <c r="J94" s="80"/>
    </row>
    <row r="95" spans="1:10" s="126" customFormat="1">
      <c r="A95" s="119" t="s">
        <v>99</v>
      </c>
      <c r="B95" s="118">
        <v>72897</v>
      </c>
      <c r="C95" s="120" t="s">
        <v>69</v>
      </c>
      <c r="D95" s="117" t="s">
        <v>1</v>
      </c>
      <c r="E95" s="117" t="s">
        <v>70</v>
      </c>
      <c r="F95" s="121"/>
      <c r="G95" s="122"/>
      <c r="H95" s="123"/>
      <c r="I95" s="124" t="s">
        <v>33</v>
      </c>
      <c r="J95" s="125">
        <f>J103</f>
        <v>7.7441570500000001</v>
      </c>
    </row>
    <row r="96" spans="1:10" s="126" customFormat="1">
      <c r="A96" s="162"/>
      <c r="B96" s="163"/>
      <c r="C96" s="164"/>
      <c r="D96" s="165"/>
      <c r="E96" s="165"/>
      <c r="F96" s="166" t="s">
        <v>174</v>
      </c>
      <c r="G96" s="166" t="s">
        <v>175</v>
      </c>
      <c r="H96" s="166" t="s">
        <v>176</v>
      </c>
      <c r="I96" s="167"/>
      <c r="J96" s="168"/>
    </row>
    <row r="97" spans="1:11">
      <c r="A97" s="133"/>
      <c r="B97" s="72"/>
      <c r="C97" s="83" t="s">
        <v>248</v>
      </c>
      <c r="D97" s="169"/>
      <c r="E97" s="169"/>
      <c r="F97" s="79">
        <f>J44</f>
        <v>29.999970000000001</v>
      </c>
      <c r="G97" s="170">
        <v>2.5000000000000001E-2</v>
      </c>
      <c r="H97" s="79">
        <f>F97*G97</f>
        <v>0.74999925000000012</v>
      </c>
      <c r="I97" s="83"/>
      <c r="J97" s="134">
        <f>H97</f>
        <v>0.74999925000000012</v>
      </c>
    </row>
    <row r="98" spans="1:11">
      <c r="A98" s="133"/>
      <c r="B98" s="72"/>
      <c r="C98" s="83" t="s">
        <v>132</v>
      </c>
      <c r="D98" s="79"/>
      <c r="E98" s="79"/>
      <c r="F98" s="79">
        <f>SUM(J10:J12)</f>
        <v>99.089999999999989</v>
      </c>
      <c r="G98" s="170">
        <v>8.0000000000000002E-3</v>
      </c>
      <c r="H98" s="79">
        <f t="shared" ref="H98:H102" si="7">F98*G98</f>
        <v>0.79271999999999998</v>
      </c>
      <c r="I98" s="79"/>
      <c r="J98" s="134">
        <f t="shared" ref="J98:J102" si="8">H98</f>
        <v>0.79271999999999998</v>
      </c>
    </row>
    <row r="99" spans="1:11" ht="13.5" customHeight="1">
      <c r="A99" s="133"/>
      <c r="B99" s="72"/>
      <c r="C99" s="83" t="s">
        <v>249</v>
      </c>
      <c r="D99" s="79"/>
      <c r="E99" s="79"/>
      <c r="F99" s="79">
        <f>F98</f>
        <v>99.089999999999989</v>
      </c>
      <c r="G99" s="170">
        <v>2.5000000000000001E-2</v>
      </c>
      <c r="H99" s="79">
        <f t="shared" si="7"/>
        <v>2.4772499999999997</v>
      </c>
      <c r="I99" s="79"/>
      <c r="J99" s="134">
        <f t="shared" si="8"/>
        <v>2.4772499999999997</v>
      </c>
    </row>
    <row r="100" spans="1:11">
      <c r="A100" s="133"/>
      <c r="B100" s="72"/>
      <c r="C100" s="83" t="s">
        <v>131</v>
      </c>
      <c r="D100" s="169"/>
      <c r="E100" s="169"/>
      <c r="F100" s="79">
        <f>SUM(J13:J41)</f>
        <v>115.9766</v>
      </c>
      <c r="G100" s="170">
        <v>8.0000000000000002E-3</v>
      </c>
      <c r="H100" s="79">
        <f t="shared" si="7"/>
        <v>0.9278128000000001</v>
      </c>
      <c r="I100" s="83"/>
      <c r="J100" s="134">
        <f t="shared" si="8"/>
        <v>0.9278128000000001</v>
      </c>
    </row>
    <row r="101" spans="1:11">
      <c r="A101" s="133"/>
      <c r="B101" s="72"/>
      <c r="C101" s="83" t="s">
        <v>250</v>
      </c>
      <c r="D101" s="169"/>
      <c r="E101" s="169"/>
      <c r="F101" s="79">
        <f>J52</f>
        <v>29.39</v>
      </c>
      <c r="G101" s="170">
        <v>1.4999999999999999E-2</v>
      </c>
      <c r="H101" s="79">
        <f t="shared" ref="H101" si="9">F101*G101</f>
        <v>0.44085000000000002</v>
      </c>
      <c r="I101" s="83"/>
      <c r="J101" s="134">
        <f t="shared" ref="J101" si="10">H101</f>
        <v>0.44085000000000002</v>
      </c>
    </row>
    <row r="102" spans="1:11">
      <c r="A102" s="133"/>
      <c r="B102" s="72"/>
      <c r="C102" s="83" t="s">
        <v>253</v>
      </c>
      <c r="D102" s="169"/>
      <c r="E102" s="169"/>
      <c r="F102" s="79">
        <f>J474</f>
        <v>47.110500000000002</v>
      </c>
      <c r="G102" s="170">
        <v>0.05</v>
      </c>
      <c r="H102" s="79">
        <f t="shared" si="7"/>
        <v>2.3555250000000001</v>
      </c>
      <c r="I102" s="83"/>
      <c r="J102" s="134">
        <f t="shared" si="8"/>
        <v>2.3555250000000001</v>
      </c>
    </row>
    <row r="103" spans="1:11">
      <c r="A103" s="142"/>
      <c r="B103" s="143"/>
      <c r="C103" s="144"/>
      <c r="D103" s="145"/>
      <c r="E103" s="145"/>
      <c r="F103" s="145"/>
      <c r="G103" s="145"/>
      <c r="H103" s="145"/>
      <c r="I103" s="146" t="s">
        <v>193</v>
      </c>
      <c r="J103" s="147">
        <f>SUM(J96:J102)</f>
        <v>7.7441570500000001</v>
      </c>
    </row>
    <row r="104" spans="1:11">
      <c r="A104" s="81"/>
      <c r="B104" s="78"/>
      <c r="C104" s="83"/>
      <c r="D104" s="79"/>
      <c r="E104" s="79"/>
      <c r="F104" s="79"/>
      <c r="G104" s="79"/>
      <c r="H104" s="79"/>
      <c r="I104" s="79"/>
      <c r="J104" s="80"/>
    </row>
    <row r="105" spans="1:11" s="126" customFormat="1" ht="25.5">
      <c r="A105" s="119" t="s">
        <v>100</v>
      </c>
      <c r="B105" s="118">
        <v>97915</v>
      </c>
      <c r="C105" s="120" t="s">
        <v>436</v>
      </c>
      <c r="D105" s="117" t="s">
        <v>1</v>
      </c>
      <c r="E105" s="117" t="s">
        <v>106</v>
      </c>
      <c r="F105" s="121"/>
      <c r="G105" s="122"/>
      <c r="H105" s="123"/>
      <c r="I105" s="124" t="s">
        <v>33</v>
      </c>
      <c r="J105" s="125">
        <f>J95*43.9</f>
        <v>339.96849449500002</v>
      </c>
    </row>
    <row r="106" spans="1:11" s="126" customFormat="1">
      <c r="A106" s="162"/>
      <c r="B106" s="163"/>
      <c r="C106" s="164"/>
      <c r="D106" s="165"/>
      <c r="E106" s="165"/>
      <c r="F106" s="166" t="s">
        <v>176</v>
      </c>
      <c r="G106" s="166" t="s">
        <v>177</v>
      </c>
      <c r="H106" s="166"/>
      <c r="I106" s="167"/>
      <c r="J106" s="168"/>
    </row>
    <row r="107" spans="1:11">
      <c r="A107" s="142"/>
      <c r="B107" s="143"/>
      <c r="C107" s="144"/>
      <c r="D107" s="159"/>
      <c r="E107" s="159"/>
      <c r="F107" s="160">
        <f>J95</f>
        <v>7.7441570500000001</v>
      </c>
      <c r="G107" s="160">
        <v>43.9</v>
      </c>
      <c r="H107" s="160"/>
      <c r="I107" s="144"/>
      <c r="J107" s="161">
        <f>F107*G107</f>
        <v>339.96849449500002</v>
      </c>
    </row>
    <row r="108" spans="1:11">
      <c r="A108" s="81"/>
      <c r="B108" s="78"/>
      <c r="C108" s="83"/>
      <c r="D108" s="83"/>
      <c r="E108" s="83"/>
      <c r="F108" s="79"/>
      <c r="G108" s="79"/>
      <c r="H108" s="79"/>
      <c r="I108" s="83"/>
      <c r="J108" s="80"/>
    </row>
    <row r="109" spans="1:11" s="76" customFormat="1">
      <c r="A109" s="77">
        <v>2</v>
      </c>
      <c r="B109" s="800" t="s">
        <v>14</v>
      </c>
      <c r="C109" s="800"/>
      <c r="D109" s="800"/>
      <c r="E109" s="800"/>
      <c r="F109" s="800"/>
      <c r="G109" s="800"/>
      <c r="H109" s="800"/>
      <c r="I109" s="800"/>
      <c r="J109" s="800"/>
    </row>
    <row r="110" spans="1:11" s="126" customFormat="1" ht="38.25">
      <c r="A110" s="119" t="s">
        <v>81</v>
      </c>
      <c r="B110" s="118">
        <v>87777</v>
      </c>
      <c r="C110" s="120" t="s">
        <v>807</v>
      </c>
      <c r="D110" s="117" t="s">
        <v>1</v>
      </c>
      <c r="E110" s="117" t="s">
        <v>8</v>
      </c>
      <c r="F110" s="121"/>
      <c r="G110" s="122"/>
      <c r="H110" s="123"/>
      <c r="I110" s="124" t="s">
        <v>33</v>
      </c>
      <c r="J110" s="125">
        <f>J128</f>
        <v>40.807469999999995</v>
      </c>
      <c r="K110" s="791"/>
    </row>
    <row r="111" spans="1:11">
      <c r="A111" s="148"/>
      <c r="B111" s="130"/>
      <c r="C111" s="138" t="s">
        <v>307</v>
      </c>
      <c r="D111" s="150"/>
      <c r="E111" s="150"/>
      <c r="F111" s="150"/>
      <c r="G111" s="150"/>
      <c r="H111" s="150"/>
      <c r="I111" s="150"/>
      <c r="J111" s="132"/>
    </row>
    <row r="112" spans="1:11">
      <c r="A112" s="135"/>
      <c r="B112" s="81"/>
      <c r="C112" s="83" t="s">
        <v>31</v>
      </c>
      <c r="D112" s="72"/>
      <c r="E112" s="72"/>
      <c r="F112" s="82">
        <v>1</v>
      </c>
      <c r="G112" s="82">
        <v>8.1</v>
      </c>
      <c r="H112" s="82">
        <v>1.37</v>
      </c>
      <c r="I112" s="82"/>
      <c r="J112" s="134">
        <f t="shared" ref="J112:J115" si="11">F112*G112*H112</f>
        <v>11.097</v>
      </c>
    </row>
    <row r="113" spans="1:12">
      <c r="A113" s="135"/>
      <c r="B113" s="81"/>
      <c r="C113" s="83"/>
      <c r="D113" s="72"/>
      <c r="E113" s="72"/>
      <c r="F113" s="82">
        <v>1</v>
      </c>
      <c r="G113" s="82">
        <f>7-1.87</f>
        <v>5.13</v>
      </c>
      <c r="H113" s="82">
        <v>1.369</v>
      </c>
      <c r="I113" s="82"/>
      <c r="J113" s="134">
        <f t="shared" si="11"/>
        <v>7.0229699999999999</v>
      </c>
    </row>
    <row r="114" spans="1:12">
      <c r="A114" s="135"/>
      <c r="B114" s="81"/>
      <c r="C114" s="83" t="s">
        <v>310</v>
      </c>
      <c r="D114" s="72"/>
      <c r="E114" s="72"/>
      <c r="F114" s="82">
        <v>1</v>
      </c>
      <c r="G114" s="82">
        <v>5.4</v>
      </c>
      <c r="H114" s="82">
        <v>1</v>
      </c>
      <c r="I114" s="82"/>
      <c r="J114" s="134">
        <f t="shared" si="11"/>
        <v>5.4</v>
      </c>
    </row>
    <row r="115" spans="1:12">
      <c r="A115" s="135"/>
      <c r="B115" s="81"/>
      <c r="C115" s="83" t="s">
        <v>311</v>
      </c>
      <c r="D115" s="72"/>
      <c r="E115" s="72"/>
      <c r="F115" s="82">
        <v>1</v>
      </c>
      <c r="G115" s="82">
        <v>5.4</v>
      </c>
      <c r="H115" s="82">
        <v>1.2</v>
      </c>
      <c r="I115" s="82"/>
      <c r="J115" s="134">
        <f t="shared" si="11"/>
        <v>6.48</v>
      </c>
      <c r="L115" s="196"/>
    </row>
    <row r="116" spans="1:12" s="141" customFormat="1">
      <c r="A116" s="171"/>
      <c r="C116" s="138" t="s">
        <v>275</v>
      </c>
      <c r="D116" s="172"/>
      <c r="E116" s="172"/>
      <c r="F116" s="139" t="s">
        <v>159</v>
      </c>
      <c r="G116" s="139" t="s">
        <v>160</v>
      </c>
      <c r="H116" s="139" t="s">
        <v>276</v>
      </c>
      <c r="I116" s="139" t="s">
        <v>277</v>
      </c>
      <c r="J116" s="140"/>
    </row>
    <row r="117" spans="1:12">
      <c r="A117" s="81"/>
      <c r="B117" s="89"/>
      <c r="C117" s="87" t="s">
        <v>272</v>
      </c>
      <c r="D117" s="82"/>
      <c r="E117" s="82"/>
      <c r="F117" s="82">
        <v>5</v>
      </c>
      <c r="G117" s="82">
        <v>0.55000000000000004</v>
      </c>
      <c r="H117" s="82">
        <v>0.9</v>
      </c>
      <c r="I117" s="173">
        <v>2</v>
      </c>
      <c r="J117" s="80">
        <f>F117*G117*H117*I117</f>
        <v>4.95</v>
      </c>
    </row>
    <row r="118" spans="1:12">
      <c r="A118" s="81"/>
      <c r="B118" s="89"/>
      <c r="C118" s="87"/>
      <c r="D118" s="82"/>
      <c r="E118" s="82"/>
      <c r="F118" s="82">
        <v>5</v>
      </c>
      <c r="G118" s="82">
        <v>0.15</v>
      </c>
      <c r="H118" s="82">
        <v>0.9</v>
      </c>
      <c r="I118" s="173">
        <v>1</v>
      </c>
      <c r="J118" s="80">
        <f t="shared" ref="J118:J127" si="12">F118*G118*H118*I118</f>
        <v>0.67500000000000004</v>
      </c>
    </row>
    <row r="119" spans="1:12">
      <c r="A119" s="81"/>
      <c r="B119" s="89"/>
      <c r="C119" s="87" t="s">
        <v>273</v>
      </c>
      <c r="D119" s="82"/>
      <c r="E119" s="82"/>
      <c r="F119" s="82">
        <v>1</v>
      </c>
      <c r="G119" s="82">
        <v>0.7</v>
      </c>
      <c r="H119" s="82">
        <v>0.55000000000000004</v>
      </c>
      <c r="I119" s="173">
        <v>1</v>
      </c>
      <c r="J119" s="80">
        <f t="shared" si="12"/>
        <v>0.38500000000000001</v>
      </c>
    </row>
    <row r="120" spans="1:12">
      <c r="A120" s="81"/>
      <c r="B120" s="89"/>
      <c r="C120" s="87"/>
      <c r="D120" s="82"/>
      <c r="E120" s="82"/>
      <c r="F120" s="82">
        <v>1</v>
      </c>
      <c r="G120" s="82">
        <v>0.7</v>
      </c>
      <c r="H120" s="82">
        <v>0.1</v>
      </c>
      <c r="I120" s="173">
        <v>4</v>
      </c>
      <c r="J120" s="80">
        <f t="shared" si="12"/>
        <v>0.27999999999999997</v>
      </c>
    </row>
    <row r="121" spans="1:12">
      <c r="A121" s="81"/>
      <c r="B121" s="89"/>
      <c r="C121" s="87"/>
      <c r="D121" s="82"/>
      <c r="E121" s="82"/>
      <c r="F121" s="82">
        <v>1</v>
      </c>
      <c r="G121" s="82">
        <v>0.5</v>
      </c>
      <c r="H121" s="82">
        <v>0.55000000000000004</v>
      </c>
      <c r="I121" s="173">
        <v>1</v>
      </c>
      <c r="J121" s="80">
        <f t="shared" si="12"/>
        <v>0.27500000000000002</v>
      </c>
    </row>
    <row r="122" spans="1:12">
      <c r="A122" s="81"/>
      <c r="B122" s="89"/>
      <c r="C122" s="87"/>
      <c r="D122" s="82"/>
      <c r="E122" s="82"/>
      <c r="F122" s="82">
        <v>1</v>
      </c>
      <c r="G122" s="82">
        <v>0.5</v>
      </c>
      <c r="H122" s="82">
        <v>0.1</v>
      </c>
      <c r="I122" s="173">
        <v>4</v>
      </c>
      <c r="J122" s="80">
        <f t="shared" si="12"/>
        <v>0.2</v>
      </c>
    </row>
    <row r="123" spans="1:12">
      <c r="A123" s="81"/>
      <c r="B123" s="89"/>
      <c r="C123" s="87"/>
      <c r="D123" s="82"/>
      <c r="E123" s="82"/>
      <c r="F123" s="82">
        <v>1</v>
      </c>
      <c r="G123" s="82">
        <v>1.65</v>
      </c>
      <c r="H123" s="82">
        <v>0.55000000000000004</v>
      </c>
      <c r="I123" s="173">
        <v>1</v>
      </c>
      <c r="J123" s="80">
        <f t="shared" si="12"/>
        <v>0.90749999999999997</v>
      </c>
    </row>
    <row r="124" spans="1:12">
      <c r="A124" s="81"/>
      <c r="B124" s="89"/>
      <c r="C124" s="87"/>
      <c r="D124" s="82"/>
      <c r="E124" s="82"/>
      <c r="F124" s="82">
        <v>1</v>
      </c>
      <c r="G124" s="82">
        <v>1.65</v>
      </c>
      <c r="H124" s="82">
        <v>0.1</v>
      </c>
      <c r="I124" s="173">
        <v>4</v>
      </c>
      <c r="J124" s="80">
        <f t="shared" si="12"/>
        <v>0.66</v>
      </c>
    </row>
    <row r="125" spans="1:12">
      <c r="A125" s="81"/>
      <c r="B125" s="89"/>
      <c r="C125" s="87"/>
      <c r="D125" s="82"/>
      <c r="E125" s="82"/>
      <c r="F125" s="82">
        <v>1</v>
      </c>
      <c r="G125" s="82">
        <v>1.55</v>
      </c>
      <c r="H125" s="82">
        <v>0.4</v>
      </c>
      <c r="I125" s="173">
        <v>1</v>
      </c>
      <c r="J125" s="80">
        <f t="shared" si="12"/>
        <v>0.62000000000000011</v>
      </c>
    </row>
    <row r="126" spans="1:12">
      <c r="A126" s="81"/>
      <c r="B126" s="89"/>
      <c r="C126" s="87"/>
      <c r="D126" s="82"/>
      <c r="E126" s="82"/>
      <c r="F126" s="82">
        <v>1</v>
      </c>
      <c r="G126" s="82">
        <v>0.65</v>
      </c>
      <c r="H126" s="82">
        <v>0.5</v>
      </c>
      <c r="I126" s="173">
        <v>1</v>
      </c>
      <c r="J126" s="80">
        <f t="shared" si="12"/>
        <v>0.32500000000000001</v>
      </c>
    </row>
    <row r="127" spans="1:12">
      <c r="A127" s="81"/>
      <c r="B127" s="89"/>
      <c r="C127" s="87" t="s">
        <v>274</v>
      </c>
      <c r="D127" s="82"/>
      <c r="E127" s="82"/>
      <c r="F127" s="82">
        <v>1</v>
      </c>
      <c r="G127" s="82">
        <v>2.5499999999999998</v>
      </c>
      <c r="H127" s="82">
        <v>0.6</v>
      </c>
      <c r="I127" s="173">
        <v>1</v>
      </c>
      <c r="J127" s="80">
        <f t="shared" si="12"/>
        <v>1.5299999999999998</v>
      </c>
    </row>
    <row r="128" spans="1:12">
      <c r="A128" s="142"/>
      <c r="B128" s="143"/>
      <c r="C128" s="144"/>
      <c r="D128" s="145"/>
      <c r="E128" s="145"/>
      <c r="F128" s="145"/>
      <c r="G128" s="145"/>
      <c r="H128" s="145"/>
      <c r="I128" s="146" t="s">
        <v>193</v>
      </c>
      <c r="J128" s="147">
        <f>SUM(J111:J127)</f>
        <v>40.807469999999995</v>
      </c>
    </row>
    <row r="129" spans="1:10">
      <c r="A129" s="81"/>
      <c r="B129" s="84"/>
      <c r="C129" s="83"/>
      <c r="D129" s="82"/>
      <c r="E129" s="82"/>
      <c r="F129" s="82"/>
      <c r="G129" s="82"/>
      <c r="H129" s="82"/>
      <c r="I129" s="82"/>
      <c r="J129" s="80"/>
    </row>
    <row r="130" spans="1:10" s="126" customFormat="1" ht="38.25">
      <c r="A130" s="119" t="s">
        <v>40</v>
      </c>
      <c r="B130" s="118">
        <v>87269</v>
      </c>
      <c r="C130" s="120" t="s">
        <v>764</v>
      </c>
      <c r="D130" s="117" t="s">
        <v>1</v>
      </c>
      <c r="E130" s="117" t="s">
        <v>8</v>
      </c>
      <c r="F130" s="121"/>
      <c r="G130" s="122"/>
      <c r="H130" s="123"/>
      <c r="I130" s="124" t="s">
        <v>33</v>
      </c>
      <c r="J130" s="125">
        <f>J164</f>
        <v>178.82440000000003</v>
      </c>
    </row>
    <row r="131" spans="1:10">
      <c r="A131" s="135"/>
      <c r="B131" s="81"/>
      <c r="C131" s="83" t="s">
        <v>95</v>
      </c>
      <c r="D131" s="82"/>
      <c r="E131" s="82"/>
      <c r="F131" s="82">
        <v>2</v>
      </c>
      <c r="G131" s="82">
        <v>5</v>
      </c>
      <c r="H131" s="72"/>
      <c r="I131" s="82">
        <v>2.85</v>
      </c>
      <c r="J131" s="134">
        <f t="shared" ref="J131:J141" si="13">F131*G131*I131</f>
        <v>28.5</v>
      </c>
    </row>
    <row r="132" spans="1:10">
      <c r="A132" s="135"/>
      <c r="B132" s="81"/>
      <c r="C132" s="83"/>
      <c r="D132" s="82"/>
      <c r="E132" s="82"/>
      <c r="F132" s="82">
        <v>2</v>
      </c>
      <c r="G132" s="82">
        <v>5.4</v>
      </c>
      <c r="H132" s="72"/>
      <c r="I132" s="82">
        <v>2.85</v>
      </c>
      <c r="J132" s="134">
        <f t="shared" si="13"/>
        <v>30.780000000000005</v>
      </c>
    </row>
    <row r="133" spans="1:10">
      <c r="A133" s="135"/>
      <c r="B133" s="81"/>
      <c r="C133" s="83" t="s">
        <v>196</v>
      </c>
      <c r="D133" s="82"/>
      <c r="E133" s="82"/>
      <c r="F133" s="82">
        <v>6</v>
      </c>
      <c r="G133" s="82">
        <v>0.55000000000000004</v>
      </c>
      <c r="H133" s="72"/>
      <c r="I133" s="82">
        <v>0.9</v>
      </c>
      <c r="J133" s="134"/>
    </row>
    <row r="134" spans="1:10">
      <c r="A134" s="135"/>
      <c r="B134" s="81"/>
      <c r="C134" s="83"/>
      <c r="D134" s="82"/>
      <c r="E134" s="82"/>
      <c r="F134" s="82">
        <v>4</v>
      </c>
      <c r="G134" s="82">
        <v>0.4</v>
      </c>
      <c r="H134" s="72"/>
      <c r="I134" s="82">
        <v>0.7</v>
      </c>
      <c r="J134" s="134"/>
    </row>
    <row r="135" spans="1:10">
      <c r="A135" s="135"/>
      <c r="B135" s="81"/>
      <c r="C135" s="83"/>
      <c r="D135" s="82"/>
      <c r="E135" s="82"/>
      <c r="F135" s="82">
        <v>2</v>
      </c>
      <c r="G135" s="82">
        <v>0.5</v>
      </c>
      <c r="H135" s="72"/>
      <c r="I135" s="82">
        <v>0.95</v>
      </c>
      <c r="J135" s="134"/>
    </row>
    <row r="136" spans="1:10">
      <c r="A136" s="135"/>
      <c r="B136" s="81"/>
      <c r="C136" s="83" t="s">
        <v>32</v>
      </c>
      <c r="D136" s="82"/>
      <c r="E136" s="82"/>
      <c r="F136" s="82">
        <v>2</v>
      </c>
      <c r="G136" s="82">
        <v>5.4</v>
      </c>
      <c r="H136" s="72"/>
      <c r="I136" s="82">
        <v>2.85</v>
      </c>
      <c r="J136" s="134">
        <f t="shared" si="13"/>
        <v>30.780000000000005</v>
      </c>
    </row>
    <row r="137" spans="1:10">
      <c r="A137" s="135"/>
      <c r="B137" s="81"/>
      <c r="C137" s="83"/>
      <c r="D137" s="82"/>
      <c r="E137" s="82"/>
      <c r="F137" s="82">
        <v>2</v>
      </c>
      <c r="G137" s="82">
        <v>2.85</v>
      </c>
      <c r="H137" s="72"/>
      <c r="I137" s="82">
        <v>2.85</v>
      </c>
      <c r="J137" s="134">
        <f t="shared" si="13"/>
        <v>16.245000000000001</v>
      </c>
    </row>
    <row r="138" spans="1:10">
      <c r="A138" s="135"/>
      <c r="B138" s="81"/>
      <c r="C138" s="83" t="s">
        <v>195</v>
      </c>
      <c r="D138" s="82"/>
      <c r="E138" s="82"/>
      <c r="F138" s="82">
        <v>2</v>
      </c>
      <c r="G138" s="82">
        <v>1.8</v>
      </c>
      <c r="H138" s="72"/>
      <c r="I138" s="82">
        <v>0.6</v>
      </c>
      <c r="J138" s="134">
        <f t="shared" si="13"/>
        <v>2.16</v>
      </c>
    </row>
    <row r="139" spans="1:10">
      <c r="A139" s="135"/>
      <c r="B139" s="81"/>
      <c r="C139" s="83"/>
      <c r="D139" s="82"/>
      <c r="E139" s="82"/>
      <c r="F139" s="82">
        <v>6</v>
      </c>
      <c r="G139" s="82">
        <v>2.35</v>
      </c>
      <c r="H139" s="72"/>
      <c r="I139" s="82">
        <v>0.6</v>
      </c>
      <c r="J139" s="134">
        <f t="shared" si="13"/>
        <v>8.4600000000000009</v>
      </c>
    </row>
    <row r="140" spans="1:10">
      <c r="A140" s="135"/>
      <c r="B140" s="81"/>
      <c r="C140" s="83"/>
      <c r="D140" s="82"/>
      <c r="E140" s="82"/>
      <c r="F140" s="82">
        <v>1</v>
      </c>
      <c r="G140" s="82">
        <v>2.5</v>
      </c>
      <c r="H140" s="72"/>
      <c r="I140" s="82">
        <v>0.6</v>
      </c>
      <c r="J140" s="134">
        <f t="shared" si="13"/>
        <v>1.5</v>
      </c>
    </row>
    <row r="141" spans="1:10">
      <c r="A141" s="135"/>
      <c r="B141" s="81"/>
      <c r="C141" s="83" t="s">
        <v>194</v>
      </c>
      <c r="D141" s="82"/>
      <c r="E141" s="82"/>
      <c r="F141" s="82">
        <v>4</v>
      </c>
      <c r="G141" s="82">
        <v>0.6</v>
      </c>
      <c r="H141" s="72"/>
      <c r="I141" s="82">
        <v>0.74</v>
      </c>
      <c r="J141" s="134">
        <f t="shared" si="13"/>
        <v>1.776</v>
      </c>
    </row>
    <row r="142" spans="1:10">
      <c r="A142" s="133"/>
      <c r="B142" s="72"/>
      <c r="C142" s="83" t="s">
        <v>178</v>
      </c>
      <c r="D142" s="169"/>
      <c r="E142" s="169"/>
      <c r="F142" s="79">
        <v>1</v>
      </c>
      <c r="G142" s="79">
        <v>1.95</v>
      </c>
      <c r="H142" s="79"/>
      <c r="I142" s="79">
        <v>2.85</v>
      </c>
      <c r="J142" s="134">
        <f t="shared" ref="J142:J161" si="14">F142*G142*I142</f>
        <v>5.5575000000000001</v>
      </c>
    </row>
    <row r="143" spans="1:10">
      <c r="A143" s="133"/>
      <c r="B143" s="72"/>
      <c r="C143" s="83"/>
      <c r="D143" s="169"/>
      <c r="E143" s="169"/>
      <c r="F143" s="79">
        <v>1</v>
      </c>
      <c r="G143" s="79">
        <v>8.1</v>
      </c>
      <c r="H143" s="79"/>
      <c r="I143" s="79">
        <v>2.85</v>
      </c>
      <c r="J143" s="134">
        <f t="shared" si="14"/>
        <v>23.085000000000001</v>
      </c>
    </row>
    <row r="144" spans="1:10">
      <c r="A144" s="133"/>
      <c r="B144" s="72"/>
      <c r="C144" s="83"/>
      <c r="D144" s="169"/>
      <c r="E144" s="169"/>
      <c r="F144" s="79">
        <v>1</v>
      </c>
      <c r="G144" s="79">
        <v>5.05</v>
      </c>
      <c r="H144" s="79"/>
      <c r="I144" s="79">
        <v>2.85</v>
      </c>
      <c r="J144" s="134">
        <f t="shared" si="14"/>
        <v>14.3925</v>
      </c>
    </row>
    <row r="145" spans="1:10">
      <c r="A145" s="133"/>
      <c r="B145" s="72"/>
      <c r="C145" s="83"/>
      <c r="D145" s="169"/>
      <c r="E145" s="169"/>
      <c r="F145" s="79">
        <v>1</v>
      </c>
      <c r="G145" s="79">
        <v>4.6500000000000004</v>
      </c>
      <c r="H145" s="79"/>
      <c r="I145" s="79">
        <v>2.85</v>
      </c>
      <c r="J145" s="134">
        <f t="shared" si="14"/>
        <v>13.252500000000001</v>
      </c>
    </row>
    <row r="146" spans="1:10">
      <c r="A146" s="133"/>
      <c r="B146" s="72"/>
      <c r="C146" s="83"/>
      <c r="D146" s="169"/>
      <c r="E146" s="169"/>
      <c r="F146" s="79">
        <v>1</v>
      </c>
      <c r="G146" s="79">
        <v>0.4</v>
      </c>
      <c r="H146" s="79"/>
      <c r="I146" s="79">
        <v>2.85</v>
      </c>
      <c r="J146" s="134">
        <f t="shared" si="14"/>
        <v>1.1400000000000001</v>
      </c>
    </row>
    <row r="147" spans="1:10">
      <c r="A147" s="133"/>
      <c r="B147" s="72"/>
      <c r="C147" s="83"/>
      <c r="D147" s="169"/>
      <c r="E147" s="169"/>
      <c r="F147" s="79">
        <v>1</v>
      </c>
      <c r="G147" s="79">
        <v>1.3</v>
      </c>
      <c r="H147" s="79"/>
      <c r="I147" s="79">
        <v>2.85</v>
      </c>
      <c r="J147" s="134">
        <f t="shared" si="14"/>
        <v>3.7050000000000001</v>
      </c>
    </row>
    <row r="148" spans="1:10">
      <c r="A148" s="133"/>
      <c r="B148" s="72"/>
      <c r="C148" s="83"/>
      <c r="D148" s="169"/>
      <c r="E148" s="169"/>
      <c r="F148" s="79">
        <v>1</v>
      </c>
      <c r="G148" s="79">
        <v>0.3</v>
      </c>
      <c r="H148" s="79"/>
      <c r="I148" s="79">
        <v>2.85</v>
      </c>
      <c r="J148" s="134">
        <f t="shared" ref="J148:J158" si="15">F148*G148*I148</f>
        <v>0.85499999999999998</v>
      </c>
    </row>
    <row r="149" spans="1:10">
      <c r="A149" s="133"/>
      <c r="B149" s="72"/>
      <c r="C149" s="83"/>
      <c r="D149" s="169"/>
      <c r="E149" s="169"/>
      <c r="F149" s="79">
        <v>1</v>
      </c>
      <c r="G149" s="79">
        <v>1.1000000000000001</v>
      </c>
      <c r="H149" s="79"/>
      <c r="I149" s="79">
        <v>2.85</v>
      </c>
      <c r="J149" s="134">
        <f t="shared" si="15"/>
        <v>3.1350000000000002</v>
      </c>
    </row>
    <row r="150" spans="1:10">
      <c r="A150" s="133"/>
      <c r="B150" s="72"/>
      <c r="C150" s="83"/>
      <c r="D150" s="169"/>
      <c r="E150" s="169"/>
      <c r="F150" s="79">
        <v>1</v>
      </c>
      <c r="G150" s="79">
        <v>3.25</v>
      </c>
      <c r="H150" s="79"/>
      <c r="I150" s="79">
        <v>2.85</v>
      </c>
      <c r="J150" s="134">
        <f t="shared" si="15"/>
        <v>9.2625000000000011</v>
      </c>
    </row>
    <row r="151" spans="1:10">
      <c r="A151" s="133"/>
      <c r="B151" s="72"/>
      <c r="C151" s="83"/>
      <c r="D151" s="169"/>
      <c r="E151" s="169"/>
      <c r="F151" s="79">
        <v>1</v>
      </c>
      <c r="G151" s="79">
        <v>3.8</v>
      </c>
      <c r="H151" s="79"/>
      <c r="I151" s="79">
        <v>2.85</v>
      </c>
      <c r="J151" s="134">
        <f t="shared" si="15"/>
        <v>10.83</v>
      </c>
    </row>
    <row r="152" spans="1:10">
      <c r="A152" s="133"/>
      <c r="B152" s="72"/>
      <c r="C152" s="83"/>
      <c r="D152" s="169"/>
      <c r="E152" s="169"/>
      <c r="F152" s="79">
        <v>1</v>
      </c>
      <c r="G152" s="79">
        <v>1.2</v>
      </c>
      <c r="H152" s="79"/>
      <c r="I152" s="79">
        <v>2.85</v>
      </c>
      <c r="J152" s="134">
        <f t="shared" si="15"/>
        <v>3.42</v>
      </c>
    </row>
    <row r="153" spans="1:10" s="141" customFormat="1">
      <c r="A153" s="171"/>
      <c r="C153" s="138" t="s">
        <v>181</v>
      </c>
      <c r="D153" s="172"/>
      <c r="E153" s="172"/>
      <c r="F153" s="139"/>
      <c r="G153" s="139"/>
      <c r="H153" s="139"/>
      <c r="I153" s="139"/>
      <c r="J153" s="140"/>
    </row>
    <row r="154" spans="1:10">
      <c r="A154" s="133"/>
      <c r="B154" s="72"/>
      <c r="C154" s="83" t="s">
        <v>192</v>
      </c>
      <c r="D154" s="169"/>
      <c r="E154" s="169"/>
      <c r="F154" s="79">
        <v>-1</v>
      </c>
      <c r="G154" s="79">
        <v>1.5</v>
      </c>
      <c r="H154" s="79"/>
      <c r="I154" s="79">
        <v>1.2</v>
      </c>
      <c r="J154" s="134">
        <f t="shared" si="15"/>
        <v>-1.7999999999999998</v>
      </c>
    </row>
    <row r="155" spans="1:10">
      <c r="A155" s="133"/>
      <c r="B155" s="72"/>
      <c r="C155" s="83" t="s">
        <v>205</v>
      </c>
      <c r="D155" s="169"/>
      <c r="E155" s="169"/>
      <c r="F155" s="79">
        <v>-2</v>
      </c>
      <c r="G155" s="79">
        <v>0.9</v>
      </c>
      <c r="H155" s="79"/>
      <c r="I155" s="79">
        <v>2.1</v>
      </c>
      <c r="J155" s="134">
        <f t="shared" si="15"/>
        <v>-3.7800000000000002</v>
      </c>
    </row>
    <row r="156" spans="1:10">
      <c r="A156" s="133"/>
      <c r="B156" s="72"/>
      <c r="C156" s="83" t="s">
        <v>191</v>
      </c>
      <c r="D156" s="169"/>
      <c r="E156" s="169"/>
      <c r="F156" s="79">
        <v>-1</v>
      </c>
      <c r="G156" s="79">
        <v>0.35</v>
      </c>
      <c r="H156" s="79"/>
      <c r="I156" s="79">
        <v>0.3</v>
      </c>
      <c r="J156" s="134">
        <f t="shared" si="15"/>
        <v>-0.105</v>
      </c>
    </row>
    <row r="157" spans="1:10">
      <c r="A157" s="133"/>
      <c r="B157" s="72"/>
      <c r="C157" s="83" t="s">
        <v>206</v>
      </c>
      <c r="D157" s="169"/>
      <c r="E157" s="169"/>
      <c r="F157" s="79">
        <v>-2</v>
      </c>
      <c r="G157" s="79">
        <v>1.5</v>
      </c>
      <c r="H157" s="79"/>
      <c r="I157" s="79">
        <v>1.2</v>
      </c>
      <c r="J157" s="134">
        <f t="shared" si="15"/>
        <v>-3.5999999999999996</v>
      </c>
    </row>
    <row r="158" spans="1:10">
      <c r="A158" s="133"/>
      <c r="B158" s="72"/>
      <c r="C158" s="83"/>
      <c r="D158" s="169"/>
      <c r="E158" s="169"/>
      <c r="F158" s="79">
        <v>-1</v>
      </c>
      <c r="G158" s="79">
        <v>1.1499999999999999</v>
      </c>
      <c r="H158" s="79"/>
      <c r="I158" s="79">
        <v>0.7</v>
      </c>
      <c r="J158" s="134">
        <f t="shared" si="15"/>
        <v>-0.80499999999999994</v>
      </c>
    </row>
    <row r="159" spans="1:10">
      <c r="A159" s="133"/>
      <c r="B159" s="72"/>
      <c r="C159" s="83" t="s">
        <v>189</v>
      </c>
      <c r="D159" s="169"/>
      <c r="E159" s="169"/>
      <c r="F159" s="79">
        <v>-1</v>
      </c>
      <c r="G159" s="79">
        <v>0.9</v>
      </c>
      <c r="H159" s="79"/>
      <c r="I159" s="79">
        <v>2.1</v>
      </c>
      <c r="J159" s="134">
        <f t="shared" si="14"/>
        <v>-1.8900000000000001</v>
      </c>
    </row>
    <row r="160" spans="1:10">
      <c r="A160" s="133"/>
      <c r="B160" s="72"/>
      <c r="C160" s="83" t="s">
        <v>186</v>
      </c>
      <c r="D160" s="169"/>
      <c r="E160" s="169"/>
      <c r="F160" s="79">
        <v>-1</v>
      </c>
      <c r="G160" s="79">
        <v>2.46</v>
      </c>
      <c r="H160" s="79"/>
      <c r="I160" s="79">
        <v>1.46</v>
      </c>
      <c r="J160" s="134">
        <f t="shared" si="14"/>
        <v>-3.5915999999999997</v>
      </c>
    </row>
    <row r="161" spans="1:10">
      <c r="A161" s="133"/>
      <c r="B161" s="72"/>
      <c r="C161" s="83" t="s">
        <v>187</v>
      </c>
      <c r="D161" s="169"/>
      <c r="E161" s="169"/>
      <c r="F161" s="79">
        <v>-1</v>
      </c>
      <c r="G161" s="79">
        <v>0.5</v>
      </c>
      <c r="H161" s="79"/>
      <c r="I161" s="79">
        <v>0.95</v>
      </c>
      <c r="J161" s="134">
        <f t="shared" si="14"/>
        <v>-0.47499999999999998</v>
      </c>
    </row>
    <row r="162" spans="1:10">
      <c r="A162" s="133"/>
      <c r="B162" s="72"/>
      <c r="C162" s="83" t="s">
        <v>207</v>
      </c>
      <c r="D162" s="169"/>
      <c r="E162" s="169"/>
      <c r="F162" s="79">
        <v>-6</v>
      </c>
      <c r="G162" s="79">
        <v>1.75</v>
      </c>
      <c r="H162" s="79"/>
      <c r="I162" s="79">
        <v>1.1499999999999999</v>
      </c>
      <c r="J162" s="134">
        <f t="shared" ref="J162:J163" si="16">F162*G162*I162</f>
        <v>-12.074999999999999</v>
      </c>
    </row>
    <row r="163" spans="1:10">
      <c r="A163" s="133"/>
      <c r="B163" s="72"/>
      <c r="C163" s="83" t="s">
        <v>208</v>
      </c>
      <c r="D163" s="169"/>
      <c r="E163" s="169"/>
      <c r="F163" s="79">
        <v>-1</v>
      </c>
      <c r="G163" s="79">
        <v>0.9</v>
      </c>
      <c r="H163" s="79"/>
      <c r="I163" s="79">
        <v>2.1</v>
      </c>
      <c r="J163" s="134">
        <f t="shared" si="16"/>
        <v>-1.8900000000000001</v>
      </c>
    </row>
    <row r="164" spans="1:10">
      <c r="A164" s="142"/>
      <c r="B164" s="143"/>
      <c r="C164" s="144"/>
      <c r="D164" s="145"/>
      <c r="E164" s="145"/>
      <c r="F164" s="145"/>
      <c r="G164" s="145"/>
      <c r="H164" s="145"/>
      <c r="I164" s="146" t="s">
        <v>193</v>
      </c>
      <c r="J164" s="147">
        <f>SUM(J131:J163)</f>
        <v>178.82440000000003</v>
      </c>
    </row>
    <row r="165" spans="1:10">
      <c r="A165" s="81"/>
      <c r="B165" s="78"/>
      <c r="C165" s="83"/>
      <c r="D165" s="83"/>
      <c r="E165" s="83"/>
      <c r="F165" s="79"/>
      <c r="G165" s="79"/>
      <c r="H165" s="79"/>
      <c r="I165" s="83"/>
      <c r="J165" s="80"/>
    </row>
    <row r="166" spans="1:10" s="126" customFormat="1" ht="38.25">
      <c r="A166" s="119" t="s">
        <v>41</v>
      </c>
      <c r="B166" s="118">
        <v>87270</v>
      </c>
      <c r="C166" s="120" t="s">
        <v>201</v>
      </c>
      <c r="D166" s="117" t="s">
        <v>1</v>
      </c>
      <c r="E166" s="117" t="s">
        <v>8</v>
      </c>
      <c r="F166" s="121"/>
      <c r="G166" s="122"/>
      <c r="H166" s="123"/>
      <c r="I166" s="124" t="s">
        <v>33</v>
      </c>
      <c r="J166" s="125">
        <f>J178</f>
        <v>44.044999999999995</v>
      </c>
    </row>
    <row r="167" spans="1:10">
      <c r="A167" s="148"/>
      <c r="B167" s="130"/>
      <c r="C167" s="129" t="s">
        <v>31</v>
      </c>
      <c r="D167" s="174"/>
      <c r="E167" s="174"/>
      <c r="F167" s="131">
        <v>2</v>
      </c>
      <c r="G167" s="131">
        <v>8.1</v>
      </c>
      <c r="H167" s="131"/>
      <c r="I167" s="131">
        <v>1.5</v>
      </c>
      <c r="J167" s="132">
        <f>F167*G167*I167</f>
        <v>24.299999999999997</v>
      </c>
    </row>
    <row r="168" spans="1:10">
      <c r="A168" s="133"/>
      <c r="B168" s="72"/>
      <c r="C168" s="83"/>
      <c r="D168" s="169"/>
      <c r="E168" s="169"/>
      <c r="F168" s="79">
        <v>2</v>
      </c>
      <c r="G168" s="79">
        <v>7</v>
      </c>
      <c r="H168" s="79"/>
      <c r="I168" s="79">
        <v>1.5</v>
      </c>
      <c r="J168" s="134">
        <f t="shared" ref="J168:J170" si="17">F168*G168*I168</f>
        <v>21</v>
      </c>
    </row>
    <row r="169" spans="1:10">
      <c r="A169" s="133"/>
      <c r="B169" s="72"/>
      <c r="C169" s="83"/>
      <c r="D169" s="169"/>
      <c r="E169" s="169"/>
      <c r="F169" s="79">
        <v>8</v>
      </c>
      <c r="G169" s="79">
        <v>0.3</v>
      </c>
      <c r="H169" s="79"/>
      <c r="I169" s="79">
        <v>1.5</v>
      </c>
      <c r="J169" s="134">
        <f t="shared" si="17"/>
        <v>3.5999999999999996</v>
      </c>
    </row>
    <row r="170" spans="1:10">
      <c r="A170" s="133"/>
      <c r="B170" s="72"/>
      <c r="C170" s="83"/>
      <c r="D170" s="169"/>
      <c r="E170" s="169"/>
      <c r="F170" s="79">
        <v>8</v>
      </c>
      <c r="G170" s="79">
        <v>0.15</v>
      </c>
      <c r="H170" s="79"/>
      <c r="I170" s="79">
        <v>1.5</v>
      </c>
      <c r="J170" s="134">
        <f t="shared" si="17"/>
        <v>1.7999999999999998</v>
      </c>
    </row>
    <row r="171" spans="1:10" s="141" customFormat="1">
      <c r="A171" s="171"/>
      <c r="C171" s="138" t="s">
        <v>181</v>
      </c>
      <c r="D171" s="172"/>
      <c r="E171" s="172"/>
      <c r="F171" s="139"/>
      <c r="G171" s="139"/>
      <c r="H171" s="139"/>
      <c r="I171" s="139"/>
      <c r="J171" s="140"/>
    </row>
    <row r="172" spans="1:10">
      <c r="A172" s="133"/>
      <c r="B172" s="72"/>
      <c r="C172" s="83" t="s">
        <v>202</v>
      </c>
      <c r="D172" s="169"/>
      <c r="E172" s="169"/>
      <c r="F172" s="79">
        <v>-3</v>
      </c>
      <c r="G172" s="79">
        <v>1.5</v>
      </c>
      <c r="H172" s="79"/>
      <c r="I172" s="79">
        <v>0.25</v>
      </c>
      <c r="J172" s="134">
        <f t="shared" ref="J172:J177" si="18">F172*G172*I172</f>
        <v>-1.125</v>
      </c>
    </row>
    <row r="173" spans="1:10">
      <c r="A173" s="133"/>
      <c r="B173" s="72"/>
      <c r="C173" s="83" t="s">
        <v>62</v>
      </c>
      <c r="D173" s="169"/>
      <c r="E173" s="169"/>
      <c r="F173" s="79">
        <v>-5</v>
      </c>
      <c r="G173" s="79">
        <v>1.75</v>
      </c>
      <c r="H173" s="79"/>
      <c r="I173" s="79">
        <v>0.25</v>
      </c>
      <c r="J173" s="134">
        <f t="shared" si="18"/>
        <v>-2.1875</v>
      </c>
    </row>
    <row r="174" spans="1:10">
      <c r="A174" s="133"/>
      <c r="B174" s="72"/>
      <c r="C174" s="83" t="s">
        <v>203</v>
      </c>
      <c r="D174" s="169"/>
      <c r="E174" s="169"/>
      <c r="F174" s="79">
        <v>-1</v>
      </c>
      <c r="G174" s="79">
        <v>0.9</v>
      </c>
      <c r="H174" s="79"/>
      <c r="I174" s="79">
        <v>1.5</v>
      </c>
      <c r="J174" s="134">
        <f t="shared" si="18"/>
        <v>-1.35</v>
      </c>
    </row>
    <row r="175" spans="1:10">
      <c r="A175" s="133"/>
      <c r="B175" s="72"/>
      <c r="C175" s="83" t="s">
        <v>183</v>
      </c>
      <c r="D175" s="169"/>
      <c r="E175" s="169"/>
      <c r="F175" s="79">
        <v>-1</v>
      </c>
      <c r="G175" s="79">
        <v>2.46</v>
      </c>
      <c r="H175" s="79"/>
      <c r="I175" s="79">
        <f>1.5-0.8</f>
        <v>0.7</v>
      </c>
      <c r="J175" s="134">
        <f t="shared" si="18"/>
        <v>-1.722</v>
      </c>
    </row>
    <row r="176" spans="1:10">
      <c r="A176" s="133"/>
      <c r="B176" s="72"/>
      <c r="C176" s="83" t="s">
        <v>204</v>
      </c>
      <c r="D176" s="169"/>
      <c r="E176" s="169"/>
      <c r="F176" s="79">
        <v>-1</v>
      </c>
      <c r="G176" s="79">
        <v>0.5</v>
      </c>
      <c r="H176" s="79"/>
      <c r="I176" s="79">
        <f>1.5-1.05</f>
        <v>0.44999999999999996</v>
      </c>
      <c r="J176" s="134">
        <f t="shared" si="18"/>
        <v>-0.22499999999999998</v>
      </c>
    </row>
    <row r="177" spans="1:12">
      <c r="A177" s="133"/>
      <c r="B177" s="72"/>
      <c r="C177" s="83" t="s">
        <v>204</v>
      </c>
      <c r="D177" s="169"/>
      <c r="E177" s="169"/>
      <c r="F177" s="79">
        <v>-1</v>
      </c>
      <c r="G177" s="79">
        <v>0.35</v>
      </c>
      <c r="H177" s="79"/>
      <c r="I177" s="79">
        <f>1.5-1.37</f>
        <v>0.12999999999999989</v>
      </c>
      <c r="J177" s="134">
        <f t="shared" si="18"/>
        <v>-4.5499999999999957E-2</v>
      </c>
    </row>
    <row r="178" spans="1:12">
      <c r="A178" s="142"/>
      <c r="B178" s="143"/>
      <c r="C178" s="144"/>
      <c r="D178" s="145"/>
      <c r="E178" s="145"/>
      <c r="F178" s="145"/>
      <c r="G178" s="145"/>
      <c r="H178" s="145"/>
      <c r="I178" s="146" t="s">
        <v>193</v>
      </c>
      <c r="J178" s="147">
        <f>SUM(J167:J177)</f>
        <v>44.044999999999995</v>
      </c>
    </row>
    <row r="179" spans="1:12">
      <c r="A179" s="81"/>
      <c r="B179" s="78"/>
      <c r="C179" s="83"/>
      <c r="D179" s="83"/>
      <c r="E179" s="83"/>
      <c r="F179" s="79"/>
      <c r="G179" s="79"/>
      <c r="H179" s="79"/>
      <c r="I179" s="83"/>
      <c r="J179" s="80"/>
    </row>
    <row r="180" spans="1:12" s="126" customFormat="1" ht="63.75">
      <c r="A180" s="119" t="s">
        <v>312</v>
      </c>
      <c r="B180" s="118">
        <v>94439</v>
      </c>
      <c r="C180" s="120" t="s">
        <v>170</v>
      </c>
      <c r="D180" s="117" t="s">
        <v>1</v>
      </c>
      <c r="E180" s="117" t="s">
        <v>8</v>
      </c>
      <c r="F180" s="121"/>
      <c r="G180" s="122"/>
      <c r="H180" s="123"/>
      <c r="I180" s="124" t="s">
        <v>33</v>
      </c>
      <c r="J180" s="125">
        <f>J184</f>
        <v>99.089999999999989</v>
      </c>
    </row>
    <row r="181" spans="1:12">
      <c r="A181" s="148"/>
      <c r="B181" s="130"/>
      <c r="C181" s="129" t="s">
        <v>31</v>
      </c>
      <c r="D181" s="174"/>
      <c r="E181" s="174"/>
      <c r="F181" s="131"/>
      <c r="G181" s="131">
        <v>8.1</v>
      </c>
      <c r="H181" s="131">
        <v>7</v>
      </c>
      <c r="I181" s="129"/>
      <c r="J181" s="132">
        <f>G181*H181</f>
        <v>56.699999999999996</v>
      </c>
    </row>
    <row r="182" spans="1:12">
      <c r="A182" s="133"/>
      <c r="B182" s="72"/>
      <c r="C182" s="83" t="s">
        <v>95</v>
      </c>
      <c r="D182" s="169"/>
      <c r="E182" s="169"/>
      <c r="F182" s="79"/>
      <c r="G182" s="79">
        <v>5</v>
      </c>
      <c r="H182" s="79">
        <v>5.4</v>
      </c>
      <c r="I182" s="83"/>
      <c r="J182" s="134">
        <f t="shared" ref="J182:J183" si="19">G182*H182</f>
        <v>27</v>
      </c>
    </row>
    <row r="183" spans="1:12">
      <c r="A183" s="133"/>
      <c r="B183" s="72"/>
      <c r="C183" s="83" t="s">
        <v>32</v>
      </c>
      <c r="D183" s="169"/>
      <c r="E183" s="169"/>
      <c r="F183" s="79"/>
      <c r="G183" s="79">
        <v>5.4</v>
      </c>
      <c r="H183" s="79">
        <v>2.85</v>
      </c>
      <c r="I183" s="83"/>
      <c r="J183" s="134">
        <f t="shared" si="19"/>
        <v>15.390000000000002</v>
      </c>
    </row>
    <row r="184" spans="1:12">
      <c r="A184" s="142"/>
      <c r="B184" s="143"/>
      <c r="C184" s="144"/>
      <c r="D184" s="145"/>
      <c r="E184" s="145"/>
      <c r="F184" s="145"/>
      <c r="G184" s="145"/>
      <c r="H184" s="145"/>
      <c r="I184" s="146" t="s">
        <v>193</v>
      </c>
      <c r="J184" s="147">
        <f>SUM(J181:J183)</f>
        <v>99.089999999999989</v>
      </c>
    </row>
    <row r="185" spans="1:12">
      <c r="A185" s="81"/>
      <c r="B185" s="84"/>
      <c r="C185" s="83"/>
      <c r="D185" s="82"/>
      <c r="E185" s="82"/>
      <c r="F185" s="82"/>
      <c r="G185" s="82"/>
      <c r="H185" s="82"/>
      <c r="I185" s="82"/>
      <c r="J185" s="80"/>
    </row>
    <row r="186" spans="1:12" s="126" customFormat="1" ht="51">
      <c r="A186" s="119" t="s">
        <v>42</v>
      </c>
      <c r="B186" s="118" t="s">
        <v>200</v>
      </c>
      <c r="C186" s="120" t="s">
        <v>199</v>
      </c>
      <c r="D186" s="117" t="s">
        <v>93</v>
      </c>
      <c r="E186" s="117" t="s">
        <v>8</v>
      </c>
      <c r="F186" s="121"/>
      <c r="G186" s="122"/>
      <c r="H186" s="123"/>
      <c r="I186" s="124" t="s">
        <v>33</v>
      </c>
      <c r="J186" s="125">
        <f>J190</f>
        <v>99.089999999999989</v>
      </c>
      <c r="L186" s="175"/>
    </row>
    <row r="187" spans="1:12">
      <c r="A187" s="148"/>
      <c r="B187" s="130"/>
      <c r="C187" s="129" t="s">
        <v>31</v>
      </c>
      <c r="D187" s="174"/>
      <c r="E187" s="174"/>
      <c r="F187" s="131"/>
      <c r="G187" s="131">
        <v>8.1</v>
      </c>
      <c r="H187" s="131">
        <v>7</v>
      </c>
      <c r="I187" s="129"/>
      <c r="J187" s="132">
        <f>G187*H187</f>
        <v>56.699999999999996</v>
      </c>
    </row>
    <row r="188" spans="1:12">
      <c r="A188" s="133"/>
      <c r="B188" s="72"/>
      <c r="C188" s="83" t="s">
        <v>95</v>
      </c>
      <c r="D188" s="169"/>
      <c r="E188" s="169"/>
      <c r="F188" s="79"/>
      <c r="G188" s="79">
        <v>5</v>
      </c>
      <c r="H188" s="79">
        <v>5.4</v>
      </c>
      <c r="I188" s="83"/>
      <c r="J188" s="134">
        <f t="shared" ref="J188:J189" si="20">G188*H188</f>
        <v>27</v>
      </c>
    </row>
    <row r="189" spans="1:12">
      <c r="A189" s="133"/>
      <c r="B189" s="72"/>
      <c r="C189" s="83" t="s">
        <v>32</v>
      </c>
      <c r="D189" s="169"/>
      <c r="E189" s="169"/>
      <c r="F189" s="79"/>
      <c r="G189" s="79">
        <v>5.4</v>
      </c>
      <c r="H189" s="79">
        <v>2.85</v>
      </c>
      <c r="I189" s="83"/>
      <c r="J189" s="134">
        <f t="shared" si="20"/>
        <v>15.390000000000002</v>
      </c>
    </row>
    <row r="190" spans="1:12">
      <c r="A190" s="142"/>
      <c r="B190" s="143"/>
      <c r="C190" s="144"/>
      <c r="D190" s="145"/>
      <c r="E190" s="145"/>
      <c r="F190" s="145"/>
      <c r="G190" s="145"/>
      <c r="H190" s="145"/>
      <c r="I190" s="146" t="s">
        <v>193</v>
      </c>
      <c r="J190" s="147">
        <f>SUM(J187:J189)</f>
        <v>99.089999999999989</v>
      </c>
    </row>
    <row r="191" spans="1:12">
      <c r="A191" s="81"/>
      <c r="B191" s="78"/>
      <c r="C191" s="83"/>
      <c r="D191" s="83"/>
      <c r="E191" s="83"/>
      <c r="F191" s="79"/>
      <c r="G191" s="79"/>
      <c r="H191" s="79"/>
      <c r="I191" s="83"/>
      <c r="J191" s="80"/>
    </row>
    <row r="192" spans="1:12" s="126" customFormat="1" ht="25.5">
      <c r="A192" s="119" t="s">
        <v>313</v>
      </c>
      <c r="B192" s="118">
        <v>98673</v>
      </c>
      <c r="C192" s="120" t="s">
        <v>437</v>
      </c>
      <c r="D192" s="117" t="s">
        <v>1</v>
      </c>
      <c r="E192" s="117" t="s">
        <v>8</v>
      </c>
      <c r="F192" s="121"/>
      <c r="G192" s="122"/>
      <c r="H192" s="123"/>
      <c r="I192" s="124" t="s">
        <v>33</v>
      </c>
      <c r="J192" s="125">
        <f>J194</f>
        <v>29.39</v>
      </c>
    </row>
    <row r="193" spans="1:10">
      <c r="A193" s="148"/>
      <c r="B193" s="130"/>
      <c r="C193" s="129" t="s">
        <v>178</v>
      </c>
      <c r="D193" s="174"/>
      <c r="E193" s="174"/>
      <c r="F193" s="131"/>
      <c r="G193" s="131"/>
      <c r="H193" s="131"/>
      <c r="I193" s="129"/>
      <c r="J193" s="132">
        <v>29.39</v>
      </c>
    </row>
    <row r="194" spans="1:10">
      <c r="A194" s="142"/>
      <c r="B194" s="143"/>
      <c r="C194" s="144"/>
      <c r="D194" s="145"/>
      <c r="E194" s="145"/>
      <c r="F194" s="145"/>
      <c r="G194" s="145"/>
      <c r="H194" s="145"/>
      <c r="I194" s="146" t="s">
        <v>193</v>
      </c>
      <c r="J194" s="147">
        <f>SUM(J193)</f>
        <v>29.39</v>
      </c>
    </row>
    <row r="195" spans="1:10">
      <c r="A195" s="81"/>
      <c r="B195" s="84"/>
      <c r="C195" s="83"/>
      <c r="D195" s="82"/>
      <c r="E195" s="82"/>
      <c r="F195" s="82"/>
      <c r="G195" s="82"/>
      <c r="H195" s="82"/>
      <c r="I195" s="82"/>
      <c r="J195" s="80"/>
    </row>
    <row r="196" spans="1:10" s="126" customFormat="1" ht="25.5">
      <c r="A196" s="119" t="s">
        <v>43</v>
      </c>
      <c r="B196" s="118" t="s">
        <v>442</v>
      </c>
      <c r="C196" s="693" t="s">
        <v>443</v>
      </c>
      <c r="D196" s="117" t="s">
        <v>1</v>
      </c>
      <c r="E196" s="117" t="s">
        <v>9</v>
      </c>
      <c r="F196" s="121"/>
      <c r="G196" s="122"/>
      <c r="H196" s="123"/>
      <c r="I196" s="124" t="s">
        <v>33</v>
      </c>
      <c r="J196" s="125">
        <f>SUM(J197:J199)</f>
        <v>14.8</v>
      </c>
    </row>
    <row r="197" spans="1:10">
      <c r="A197" s="148"/>
      <c r="B197" s="156"/>
      <c r="C197" s="129" t="s">
        <v>178</v>
      </c>
      <c r="D197" s="150"/>
      <c r="E197" s="150"/>
      <c r="F197" s="150"/>
      <c r="G197" s="150"/>
      <c r="H197" s="150"/>
      <c r="I197" s="150"/>
      <c r="J197" s="132">
        <v>8.1</v>
      </c>
    </row>
    <row r="198" spans="1:10">
      <c r="A198" s="133"/>
      <c r="B198" s="84"/>
      <c r="C198" s="83"/>
      <c r="D198" s="82"/>
      <c r="E198" s="82"/>
      <c r="F198" s="82"/>
      <c r="G198" s="82"/>
      <c r="H198" s="82"/>
      <c r="I198" s="82"/>
      <c r="J198" s="134">
        <v>4.7</v>
      </c>
    </row>
    <row r="199" spans="1:10">
      <c r="A199" s="133"/>
      <c r="B199" s="72"/>
      <c r="C199" s="83"/>
      <c r="D199" s="169"/>
      <c r="E199" s="169"/>
      <c r="F199" s="79"/>
      <c r="G199" s="79"/>
      <c r="H199" s="79"/>
      <c r="I199" s="83"/>
      <c r="J199" s="134">
        <v>2</v>
      </c>
    </row>
    <row r="200" spans="1:10">
      <c r="A200" s="142"/>
      <c r="B200" s="143"/>
      <c r="C200" s="144"/>
      <c r="D200" s="145"/>
      <c r="E200" s="145"/>
      <c r="F200" s="145"/>
      <c r="G200" s="145"/>
      <c r="H200" s="145"/>
      <c r="I200" s="146" t="s">
        <v>193</v>
      </c>
      <c r="J200" s="147">
        <f>SUM(J197:J199)</f>
        <v>14.8</v>
      </c>
    </row>
    <row r="201" spans="1:10">
      <c r="A201" s="81"/>
      <c r="B201" s="84"/>
      <c r="C201" s="83"/>
      <c r="D201" s="82"/>
      <c r="E201" s="82"/>
      <c r="F201" s="82"/>
      <c r="G201" s="82"/>
      <c r="H201" s="82"/>
      <c r="I201" s="82"/>
      <c r="J201" s="80"/>
    </row>
    <row r="202" spans="1:10" s="126" customFormat="1" ht="51">
      <c r="A202" s="119" t="s">
        <v>108</v>
      </c>
      <c r="B202" s="118" t="s">
        <v>141</v>
      </c>
      <c r="C202" s="120" t="s">
        <v>107</v>
      </c>
      <c r="D202" s="117" t="s">
        <v>93</v>
      </c>
      <c r="E202" s="117" t="s">
        <v>8</v>
      </c>
      <c r="F202" s="121"/>
      <c r="G202" s="122"/>
      <c r="H202" s="123"/>
      <c r="I202" s="124" t="s">
        <v>33</v>
      </c>
      <c r="J202" s="125">
        <f>J204</f>
        <v>29.39</v>
      </c>
    </row>
    <row r="203" spans="1:10">
      <c r="A203" s="148"/>
      <c r="B203" s="130"/>
      <c r="C203" s="129" t="s">
        <v>178</v>
      </c>
      <c r="D203" s="174"/>
      <c r="E203" s="174"/>
      <c r="F203" s="131"/>
      <c r="G203" s="131"/>
      <c r="H203" s="131"/>
      <c r="I203" s="129"/>
      <c r="J203" s="132">
        <v>29.39</v>
      </c>
    </row>
    <row r="204" spans="1:10">
      <c r="A204" s="142"/>
      <c r="B204" s="143"/>
      <c r="C204" s="144"/>
      <c r="D204" s="145"/>
      <c r="E204" s="145"/>
      <c r="F204" s="145"/>
      <c r="G204" s="145"/>
      <c r="H204" s="145"/>
      <c r="I204" s="146" t="s">
        <v>193</v>
      </c>
      <c r="J204" s="147">
        <f>SUM(J203)</f>
        <v>29.39</v>
      </c>
    </row>
    <row r="205" spans="1:10">
      <c r="A205" s="81"/>
      <c r="B205" s="84"/>
      <c r="C205" s="83"/>
      <c r="D205" s="82"/>
      <c r="E205" s="82"/>
      <c r="F205" s="82"/>
      <c r="G205" s="82"/>
      <c r="H205" s="82"/>
      <c r="I205" s="82"/>
      <c r="J205" s="80"/>
    </row>
    <row r="206" spans="1:10" s="76" customFormat="1">
      <c r="A206" s="77">
        <v>3</v>
      </c>
      <c r="B206" s="800" t="s">
        <v>15</v>
      </c>
      <c r="C206" s="800"/>
      <c r="D206" s="800"/>
      <c r="E206" s="800"/>
      <c r="F206" s="800"/>
      <c r="G206" s="800"/>
      <c r="H206" s="800"/>
      <c r="I206" s="800"/>
      <c r="J206" s="800"/>
    </row>
    <row r="207" spans="1:10" s="126" customFormat="1">
      <c r="A207" s="119" t="s">
        <v>44</v>
      </c>
      <c r="B207" s="118" t="s">
        <v>16</v>
      </c>
      <c r="C207" s="120" t="s">
        <v>17</v>
      </c>
      <c r="D207" s="117" t="s">
        <v>1</v>
      </c>
      <c r="E207" s="117" t="s">
        <v>8</v>
      </c>
      <c r="F207" s="121"/>
      <c r="G207" s="122"/>
      <c r="H207" s="123"/>
      <c r="I207" s="124" t="s">
        <v>33</v>
      </c>
      <c r="J207" s="125">
        <f>J220</f>
        <v>171.8</v>
      </c>
    </row>
    <row r="208" spans="1:10">
      <c r="A208" s="127"/>
      <c r="B208" s="176" t="s">
        <v>54</v>
      </c>
      <c r="C208" s="177" t="s">
        <v>95</v>
      </c>
      <c r="D208" s="150"/>
      <c r="E208" s="150"/>
      <c r="F208" s="150">
        <v>1</v>
      </c>
      <c r="G208" s="150">
        <v>5</v>
      </c>
      <c r="H208" s="150">
        <v>5.4</v>
      </c>
      <c r="I208" s="150"/>
      <c r="J208" s="132">
        <f>F208*G208*H208</f>
        <v>27</v>
      </c>
    </row>
    <row r="209" spans="1:10">
      <c r="A209" s="178"/>
      <c r="B209" s="72"/>
      <c r="C209" s="90" t="s">
        <v>32</v>
      </c>
      <c r="D209" s="82"/>
      <c r="E209" s="82"/>
      <c r="F209" s="82">
        <v>1</v>
      </c>
      <c r="G209" s="82">
        <v>5.4</v>
      </c>
      <c r="H209" s="82">
        <v>2.85</v>
      </c>
      <c r="I209" s="82"/>
      <c r="J209" s="134">
        <f t="shared" ref="J209:J219" si="21">F209*G209*H209</f>
        <v>15.390000000000002</v>
      </c>
    </row>
    <row r="210" spans="1:10">
      <c r="A210" s="178"/>
      <c r="B210" s="72"/>
      <c r="C210" s="90" t="s">
        <v>102</v>
      </c>
      <c r="D210" s="82"/>
      <c r="E210" s="82"/>
      <c r="F210" s="82">
        <v>1</v>
      </c>
      <c r="G210" s="82">
        <v>8.1</v>
      </c>
      <c r="H210" s="82">
        <v>7</v>
      </c>
      <c r="I210" s="82"/>
      <c r="J210" s="134">
        <f t="shared" si="21"/>
        <v>56.699999999999996</v>
      </c>
    </row>
    <row r="211" spans="1:10">
      <c r="A211" s="178"/>
      <c r="B211" s="72"/>
      <c r="C211" s="90" t="s">
        <v>103</v>
      </c>
      <c r="D211" s="82"/>
      <c r="E211" s="82"/>
      <c r="F211" s="82"/>
      <c r="G211" s="82"/>
      <c r="H211" s="82"/>
      <c r="I211" s="82"/>
      <c r="J211" s="134">
        <v>29.39</v>
      </c>
    </row>
    <row r="212" spans="1:10">
      <c r="A212" s="179"/>
      <c r="B212" s="180" t="s">
        <v>179</v>
      </c>
      <c r="C212" s="90" t="s">
        <v>102</v>
      </c>
      <c r="D212" s="82"/>
      <c r="E212" s="82"/>
      <c r="F212" s="82">
        <v>4</v>
      </c>
      <c r="G212" s="82">
        <v>0.3</v>
      </c>
      <c r="H212" s="82">
        <f>2.85-1.5</f>
        <v>1.35</v>
      </c>
      <c r="I212" s="82"/>
      <c r="J212" s="134">
        <f t="shared" ref="J212" si="22">F212*G212*H212</f>
        <v>1.62</v>
      </c>
    </row>
    <row r="213" spans="1:10">
      <c r="A213" s="179"/>
      <c r="B213" s="180"/>
      <c r="C213" s="90"/>
      <c r="D213" s="82"/>
      <c r="E213" s="82"/>
      <c r="F213" s="82">
        <v>4</v>
      </c>
      <c r="G213" s="82">
        <v>0.15</v>
      </c>
      <c r="H213" s="82">
        <f>2.85-1.5</f>
        <v>1.35</v>
      </c>
      <c r="I213" s="82"/>
      <c r="J213" s="134">
        <f t="shared" ref="J213:J214" si="23">F213*G213*H213</f>
        <v>0.81</v>
      </c>
    </row>
    <row r="214" spans="1:10">
      <c r="A214" s="179"/>
      <c r="B214" s="180"/>
      <c r="C214" s="90" t="s">
        <v>806</v>
      </c>
      <c r="D214" s="82"/>
      <c r="E214" s="82"/>
      <c r="F214" s="82">
        <v>4</v>
      </c>
      <c r="G214" s="82">
        <v>0.3</v>
      </c>
      <c r="H214" s="82">
        <v>2.85</v>
      </c>
      <c r="I214" s="82"/>
      <c r="J214" s="134">
        <f t="shared" si="23"/>
        <v>3.42</v>
      </c>
    </row>
    <row r="215" spans="1:10">
      <c r="A215" s="179"/>
      <c r="B215" s="180"/>
      <c r="C215" s="90"/>
      <c r="D215" s="82"/>
      <c r="E215" s="82"/>
      <c r="F215" s="82">
        <v>4</v>
      </c>
      <c r="G215" s="82">
        <v>0.15</v>
      </c>
      <c r="H215" s="82">
        <v>2.85</v>
      </c>
      <c r="I215" s="82"/>
      <c r="J215" s="134">
        <f t="shared" ref="J215" si="24">F215*G215*H215</f>
        <v>1.71</v>
      </c>
    </row>
    <row r="216" spans="1:10">
      <c r="A216" s="179"/>
      <c r="B216" s="180" t="s">
        <v>56</v>
      </c>
      <c r="C216" s="90" t="s">
        <v>102</v>
      </c>
      <c r="D216" s="82"/>
      <c r="E216" s="82"/>
      <c r="F216" s="82">
        <v>2</v>
      </c>
      <c r="G216" s="82">
        <v>8.1</v>
      </c>
      <c r="H216" s="82">
        <v>0.4</v>
      </c>
      <c r="I216" s="82"/>
      <c r="J216" s="134">
        <f t="shared" si="21"/>
        <v>6.48</v>
      </c>
    </row>
    <row r="217" spans="1:10">
      <c r="A217" s="178"/>
      <c r="B217" s="90"/>
      <c r="C217" s="87"/>
      <c r="D217" s="82"/>
      <c r="E217" s="82"/>
      <c r="F217" s="82">
        <v>4</v>
      </c>
      <c r="G217" s="82">
        <v>7</v>
      </c>
      <c r="H217" s="82">
        <v>0.6</v>
      </c>
      <c r="I217" s="82"/>
      <c r="J217" s="134">
        <f t="shared" si="21"/>
        <v>16.8</v>
      </c>
    </row>
    <row r="218" spans="1:10">
      <c r="A218" s="178"/>
      <c r="B218" s="90"/>
      <c r="C218" s="87" t="s">
        <v>95</v>
      </c>
      <c r="D218" s="82"/>
      <c r="E218" s="82"/>
      <c r="F218" s="82">
        <v>2</v>
      </c>
      <c r="G218" s="82">
        <v>5.4</v>
      </c>
      <c r="H218" s="82">
        <v>0.6</v>
      </c>
      <c r="I218" s="82"/>
      <c r="J218" s="134">
        <f t="shared" si="21"/>
        <v>6.48</v>
      </c>
    </row>
    <row r="219" spans="1:10">
      <c r="A219" s="178"/>
      <c r="B219" s="90"/>
      <c r="C219" s="87"/>
      <c r="D219" s="82"/>
      <c r="E219" s="82"/>
      <c r="F219" s="82">
        <v>2</v>
      </c>
      <c r="G219" s="82">
        <v>5</v>
      </c>
      <c r="H219" s="82">
        <v>0.6</v>
      </c>
      <c r="I219" s="82"/>
      <c r="J219" s="134">
        <f t="shared" si="21"/>
        <v>6</v>
      </c>
    </row>
    <row r="220" spans="1:10">
      <c r="A220" s="142"/>
      <c r="B220" s="143"/>
      <c r="C220" s="144"/>
      <c r="D220" s="145"/>
      <c r="E220" s="145"/>
      <c r="F220" s="145"/>
      <c r="G220" s="145"/>
      <c r="H220" s="145"/>
      <c r="I220" s="146" t="s">
        <v>193</v>
      </c>
      <c r="J220" s="147">
        <f>SUM(J208:J219)</f>
        <v>171.8</v>
      </c>
    </row>
    <row r="221" spans="1:10">
      <c r="A221" s="81"/>
      <c r="B221" s="88"/>
      <c r="C221" s="87"/>
      <c r="D221" s="82"/>
      <c r="E221" s="82"/>
      <c r="F221" s="82"/>
      <c r="G221" s="82"/>
      <c r="H221" s="82"/>
      <c r="I221" s="82"/>
      <c r="J221" s="80"/>
    </row>
    <row r="222" spans="1:10" s="126" customFormat="1" ht="25.5">
      <c r="A222" s="119" t="s">
        <v>45</v>
      </c>
      <c r="B222" s="118">
        <v>88489</v>
      </c>
      <c r="C222" s="120" t="s">
        <v>169</v>
      </c>
      <c r="D222" s="117" t="s">
        <v>1</v>
      </c>
      <c r="E222" s="117" t="s">
        <v>8</v>
      </c>
      <c r="F222" s="121"/>
      <c r="G222" s="122"/>
      <c r="H222" s="123"/>
      <c r="I222" s="124" t="s">
        <v>33</v>
      </c>
      <c r="J222" s="125">
        <f>J231</f>
        <v>81.39</v>
      </c>
    </row>
    <row r="223" spans="1:10">
      <c r="A223" s="179"/>
      <c r="B223" s="180" t="s">
        <v>55</v>
      </c>
      <c r="C223" s="90" t="s">
        <v>102</v>
      </c>
      <c r="D223" s="82"/>
      <c r="E223" s="82"/>
      <c r="F223" s="82">
        <v>2</v>
      </c>
      <c r="G223" s="82">
        <v>7</v>
      </c>
      <c r="H223" s="82">
        <f>2.85-1.5</f>
        <v>1.35</v>
      </c>
      <c r="I223" s="82"/>
      <c r="J223" s="134">
        <f t="shared" ref="J223:J230" si="25">F223*G223*H223</f>
        <v>18.900000000000002</v>
      </c>
    </row>
    <row r="224" spans="1:10">
      <c r="A224" s="179"/>
      <c r="B224" s="180"/>
      <c r="C224" s="90"/>
      <c r="D224" s="82"/>
      <c r="E224" s="82"/>
      <c r="F224" s="82">
        <v>2</v>
      </c>
      <c r="G224" s="82">
        <v>8.1</v>
      </c>
      <c r="H224" s="82">
        <f>2.85-1.5</f>
        <v>1.35</v>
      </c>
      <c r="I224" s="82"/>
      <c r="J224" s="134">
        <f t="shared" si="25"/>
        <v>21.87</v>
      </c>
    </row>
    <row r="225" spans="1:10">
      <c r="A225" s="179"/>
      <c r="B225" s="180"/>
      <c r="C225" s="90"/>
      <c r="D225" s="82"/>
      <c r="E225" s="82"/>
      <c r="F225" s="82">
        <v>8</v>
      </c>
      <c r="G225" s="82">
        <v>0.3</v>
      </c>
      <c r="H225" s="82">
        <f t="shared" ref="H225:H226" si="26">2.85-1.5</f>
        <v>1.35</v>
      </c>
      <c r="I225" s="82"/>
      <c r="J225" s="134">
        <f t="shared" si="25"/>
        <v>3.24</v>
      </c>
    </row>
    <row r="226" spans="1:10">
      <c r="A226" s="179"/>
      <c r="B226" s="180"/>
      <c r="C226" s="90"/>
      <c r="D226" s="82"/>
      <c r="E226" s="82"/>
      <c r="F226" s="82">
        <v>8</v>
      </c>
      <c r="G226" s="82">
        <v>0.15</v>
      </c>
      <c r="H226" s="82">
        <f t="shared" si="26"/>
        <v>1.35</v>
      </c>
      <c r="I226" s="82"/>
      <c r="J226" s="134">
        <f t="shared" si="25"/>
        <v>1.62</v>
      </c>
    </row>
    <row r="227" spans="1:10">
      <c r="A227" s="179"/>
      <c r="B227" s="180" t="s">
        <v>56</v>
      </c>
      <c r="C227" s="90" t="s">
        <v>102</v>
      </c>
      <c r="D227" s="82"/>
      <c r="E227" s="82"/>
      <c r="F227" s="82">
        <v>2</v>
      </c>
      <c r="G227" s="82">
        <v>8.1</v>
      </c>
      <c r="H227" s="82">
        <v>0.4</v>
      </c>
      <c r="I227" s="82"/>
      <c r="J227" s="134">
        <f t="shared" si="25"/>
        <v>6.48</v>
      </c>
    </row>
    <row r="228" spans="1:10">
      <c r="A228" s="178"/>
      <c r="B228" s="90"/>
      <c r="C228" s="87"/>
      <c r="D228" s="82"/>
      <c r="E228" s="82"/>
      <c r="F228" s="82">
        <v>4</v>
      </c>
      <c r="G228" s="82">
        <v>7</v>
      </c>
      <c r="H228" s="82">
        <v>0.6</v>
      </c>
      <c r="I228" s="82"/>
      <c r="J228" s="134">
        <f t="shared" si="25"/>
        <v>16.8</v>
      </c>
    </row>
    <row r="229" spans="1:10">
      <c r="A229" s="178"/>
      <c r="B229" s="90"/>
      <c r="C229" s="87" t="s">
        <v>95</v>
      </c>
      <c r="D229" s="82"/>
      <c r="E229" s="82"/>
      <c r="F229" s="82">
        <v>2</v>
      </c>
      <c r="G229" s="82">
        <v>5.4</v>
      </c>
      <c r="H229" s="82">
        <v>0.6</v>
      </c>
      <c r="I229" s="82"/>
      <c r="J229" s="134">
        <f t="shared" si="25"/>
        <v>6.48</v>
      </c>
    </row>
    <row r="230" spans="1:10">
      <c r="A230" s="178"/>
      <c r="B230" s="90"/>
      <c r="C230" s="87"/>
      <c r="D230" s="82"/>
      <c r="E230" s="82"/>
      <c r="F230" s="82">
        <v>2</v>
      </c>
      <c r="G230" s="82">
        <v>5</v>
      </c>
      <c r="H230" s="82">
        <v>0.6</v>
      </c>
      <c r="I230" s="82"/>
      <c r="J230" s="134">
        <f t="shared" si="25"/>
        <v>6</v>
      </c>
    </row>
    <row r="231" spans="1:10">
      <c r="A231" s="142"/>
      <c r="B231" s="143"/>
      <c r="C231" s="144"/>
      <c r="D231" s="145"/>
      <c r="E231" s="145"/>
      <c r="F231" s="145"/>
      <c r="G231" s="145"/>
      <c r="H231" s="145"/>
      <c r="I231" s="146" t="s">
        <v>193</v>
      </c>
      <c r="J231" s="147">
        <f>SUM(J223:J230)</f>
        <v>81.39</v>
      </c>
    </row>
    <row r="232" spans="1:10">
      <c r="A232" s="81"/>
      <c r="B232" s="88"/>
      <c r="C232" s="87"/>
      <c r="D232" s="82"/>
      <c r="E232" s="82"/>
      <c r="F232" s="82"/>
      <c r="G232" s="82"/>
      <c r="H232" s="82"/>
      <c r="I232" s="82"/>
      <c r="J232" s="80"/>
    </row>
    <row r="233" spans="1:10" s="126" customFormat="1" ht="25.5">
      <c r="A233" s="119" t="s">
        <v>46</v>
      </c>
      <c r="B233" s="118">
        <v>88488</v>
      </c>
      <c r="C233" s="120" t="s">
        <v>163</v>
      </c>
      <c r="D233" s="117" t="s">
        <v>1</v>
      </c>
      <c r="E233" s="117" t="s">
        <v>8</v>
      </c>
      <c r="F233" s="121"/>
      <c r="G233" s="122"/>
      <c r="H233" s="123"/>
      <c r="I233" s="124" t="s">
        <v>33</v>
      </c>
      <c r="J233" s="125">
        <f>J238</f>
        <v>128.48000000000002</v>
      </c>
    </row>
    <row r="234" spans="1:10">
      <c r="A234" s="127"/>
      <c r="B234" s="176" t="s">
        <v>54</v>
      </c>
      <c r="C234" s="177" t="s">
        <v>95</v>
      </c>
      <c r="D234" s="150"/>
      <c r="E234" s="150"/>
      <c r="F234" s="150">
        <v>1</v>
      </c>
      <c r="G234" s="150">
        <v>5</v>
      </c>
      <c r="H234" s="150">
        <v>5.4</v>
      </c>
      <c r="I234" s="150"/>
      <c r="J234" s="132">
        <f>F234*G234*H234</f>
        <v>27</v>
      </c>
    </row>
    <row r="235" spans="1:10">
      <c r="A235" s="178"/>
      <c r="B235" s="72"/>
      <c r="C235" s="90" t="s">
        <v>32</v>
      </c>
      <c r="D235" s="82"/>
      <c r="E235" s="82"/>
      <c r="F235" s="82">
        <v>1</v>
      </c>
      <c r="G235" s="82">
        <v>5.4</v>
      </c>
      <c r="H235" s="82">
        <v>2.85</v>
      </c>
      <c r="I235" s="82"/>
      <c r="J235" s="134">
        <f t="shared" ref="J235:J236" si="27">F235*G235*H235</f>
        <v>15.390000000000002</v>
      </c>
    </row>
    <row r="236" spans="1:10">
      <c r="A236" s="178"/>
      <c r="B236" s="72"/>
      <c r="C236" s="90" t="s">
        <v>102</v>
      </c>
      <c r="D236" s="82"/>
      <c r="E236" s="82"/>
      <c r="F236" s="82">
        <v>1</v>
      </c>
      <c r="G236" s="82">
        <v>8.1</v>
      </c>
      <c r="H236" s="82">
        <v>7</v>
      </c>
      <c r="I236" s="82"/>
      <c r="J236" s="134">
        <f t="shared" si="27"/>
        <v>56.699999999999996</v>
      </c>
    </row>
    <row r="237" spans="1:10">
      <c r="A237" s="178"/>
      <c r="B237" s="72"/>
      <c r="C237" s="90" t="s">
        <v>103</v>
      </c>
      <c r="D237" s="82"/>
      <c r="E237" s="82"/>
      <c r="F237" s="82"/>
      <c r="G237" s="82"/>
      <c r="H237" s="82"/>
      <c r="I237" s="82"/>
      <c r="J237" s="134">
        <v>29.39</v>
      </c>
    </row>
    <row r="238" spans="1:10">
      <c r="A238" s="142"/>
      <c r="B238" s="143"/>
      <c r="C238" s="144"/>
      <c r="D238" s="145"/>
      <c r="E238" s="145"/>
      <c r="F238" s="145"/>
      <c r="G238" s="145"/>
      <c r="H238" s="145"/>
      <c r="I238" s="146" t="s">
        <v>193</v>
      </c>
      <c r="J238" s="147">
        <f>SUM(J234:J237)</f>
        <v>128.48000000000002</v>
      </c>
    </row>
    <row r="239" spans="1:10">
      <c r="A239" s="81"/>
      <c r="B239" s="88"/>
      <c r="C239" s="87"/>
      <c r="D239" s="82"/>
      <c r="E239" s="82"/>
      <c r="F239" s="82"/>
      <c r="G239" s="82"/>
      <c r="H239" s="82"/>
      <c r="I239" s="82"/>
      <c r="J239" s="80"/>
    </row>
    <row r="240" spans="1:10" s="126" customFormat="1" ht="25.5">
      <c r="A240" s="119" t="s">
        <v>47</v>
      </c>
      <c r="B240" s="118">
        <v>88497</v>
      </c>
      <c r="C240" s="120" t="s">
        <v>168</v>
      </c>
      <c r="D240" s="117" t="s">
        <v>1</v>
      </c>
      <c r="E240" s="117" t="s">
        <v>8</v>
      </c>
      <c r="F240" s="121"/>
      <c r="G240" s="122"/>
      <c r="H240" s="123"/>
      <c r="I240" s="124" t="s">
        <v>33</v>
      </c>
      <c r="J240" s="125">
        <f>J249</f>
        <v>81.39</v>
      </c>
    </row>
    <row r="241" spans="1:10">
      <c r="A241" s="179"/>
      <c r="B241" s="180" t="s">
        <v>55</v>
      </c>
      <c r="C241" s="90" t="s">
        <v>102</v>
      </c>
      <c r="D241" s="82"/>
      <c r="E241" s="82"/>
      <c r="F241" s="82">
        <v>2</v>
      </c>
      <c r="G241" s="82">
        <v>7</v>
      </c>
      <c r="H241" s="82">
        <f>2.85-1.5</f>
        <v>1.35</v>
      </c>
      <c r="I241" s="82"/>
      <c r="J241" s="134">
        <f t="shared" ref="J241:J248" si="28">F241*G241*H241</f>
        <v>18.900000000000002</v>
      </c>
    </row>
    <row r="242" spans="1:10">
      <c r="A242" s="179"/>
      <c r="B242" s="180"/>
      <c r="C242" s="90"/>
      <c r="D242" s="82"/>
      <c r="E242" s="82"/>
      <c r="F242" s="82">
        <v>2</v>
      </c>
      <c r="G242" s="82">
        <v>8.1</v>
      </c>
      <c r="H242" s="82">
        <f>2.85-1.5</f>
        <v>1.35</v>
      </c>
      <c r="I242" s="82"/>
      <c r="J242" s="134">
        <f t="shared" si="28"/>
        <v>21.87</v>
      </c>
    </row>
    <row r="243" spans="1:10">
      <c r="A243" s="179"/>
      <c r="B243" s="180"/>
      <c r="C243" s="90"/>
      <c r="D243" s="82"/>
      <c r="E243" s="82"/>
      <c r="F243" s="82">
        <v>8</v>
      </c>
      <c r="G243" s="82">
        <v>0.3</v>
      </c>
      <c r="H243" s="82">
        <f t="shared" ref="H243:H244" si="29">2.85-1.5</f>
        <v>1.35</v>
      </c>
      <c r="I243" s="82"/>
      <c r="J243" s="134">
        <f t="shared" si="28"/>
        <v>3.24</v>
      </c>
    </row>
    <row r="244" spans="1:10">
      <c r="A244" s="179"/>
      <c r="B244" s="180"/>
      <c r="C244" s="90"/>
      <c r="D244" s="82"/>
      <c r="E244" s="82"/>
      <c r="F244" s="82">
        <v>8</v>
      </c>
      <c r="G244" s="82">
        <v>0.15</v>
      </c>
      <c r="H244" s="82">
        <f t="shared" si="29"/>
        <v>1.35</v>
      </c>
      <c r="I244" s="82"/>
      <c r="J244" s="134">
        <f t="shared" si="28"/>
        <v>1.62</v>
      </c>
    </row>
    <row r="245" spans="1:10">
      <c r="A245" s="179"/>
      <c r="B245" s="180" t="s">
        <v>56</v>
      </c>
      <c r="C245" s="90" t="s">
        <v>102</v>
      </c>
      <c r="D245" s="82"/>
      <c r="E245" s="82"/>
      <c r="F245" s="82">
        <v>2</v>
      </c>
      <c r="G245" s="82">
        <v>8.1</v>
      </c>
      <c r="H245" s="82">
        <v>0.4</v>
      </c>
      <c r="I245" s="82"/>
      <c r="J245" s="134">
        <f t="shared" si="28"/>
        <v>6.48</v>
      </c>
    </row>
    <row r="246" spans="1:10">
      <c r="A246" s="178"/>
      <c r="B246" s="90"/>
      <c r="C246" s="87"/>
      <c r="D246" s="82"/>
      <c r="E246" s="82"/>
      <c r="F246" s="82">
        <v>4</v>
      </c>
      <c r="G246" s="82">
        <v>7</v>
      </c>
      <c r="H246" s="82">
        <v>0.6</v>
      </c>
      <c r="I246" s="82"/>
      <c r="J246" s="134">
        <f t="shared" si="28"/>
        <v>16.8</v>
      </c>
    </row>
    <row r="247" spans="1:10">
      <c r="A247" s="178"/>
      <c r="B247" s="90"/>
      <c r="C247" s="87" t="s">
        <v>95</v>
      </c>
      <c r="D247" s="82"/>
      <c r="E247" s="82"/>
      <c r="F247" s="82">
        <v>2</v>
      </c>
      <c r="G247" s="82">
        <v>5.4</v>
      </c>
      <c r="H247" s="82">
        <v>0.6</v>
      </c>
      <c r="I247" s="82"/>
      <c r="J247" s="134">
        <f t="shared" si="28"/>
        <v>6.48</v>
      </c>
    </row>
    <row r="248" spans="1:10">
      <c r="A248" s="178"/>
      <c r="B248" s="90"/>
      <c r="C248" s="87"/>
      <c r="D248" s="82"/>
      <c r="E248" s="82"/>
      <c r="F248" s="82">
        <v>2</v>
      </c>
      <c r="G248" s="82">
        <v>5</v>
      </c>
      <c r="H248" s="82">
        <v>0.6</v>
      </c>
      <c r="I248" s="82"/>
      <c r="J248" s="134">
        <f t="shared" si="28"/>
        <v>6</v>
      </c>
    </row>
    <row r="249" spans="1:10">
      <c r="A249" s="142"/>
      <c r="B249" s="143"/>
      <c r="C249" s="144"/>
      <c r="D249" s="145"/>
      <c r="E249" s="145"/>
      <c r="F249" s="145"/>
      <c r="G249" s="145"/>
      <c r="H249" s="145"/>
      <c r="I249" s="146" t="s">
        <v>193</v>
      </c>
      <c r="J249" s="147">
        <f>SUM(J241:J248)</f>
        <v>81.39</v>
      </c>
    </row>
    <row r="250" spans="1:10">
      <c r="A250" s="81"/>
      <c r="B250" s="88"/>
      <c r="C250" s="87"/>
      <c r="D250" s="82"/>
      <c r="E250" s="82"/>
      <c r="F250" s="82"/>
      <c r="G250" s="82"/>
      <c r="H250" s="82"/>
      <c r="I250" s="82"/>
      <c r="J250" s="80"/>
    </row>
    <row r="251" spans="1:10" s="126" customFormat="1" ht="25.5">
      <c r="A251" s="119" t="s">
        <v>48</v>
      </c>
      <c r="B251" s="118">
        <v>88496</v>
      </c>
      <c r="C251" s="120" t="s">
        <v>167</v>
      </c>
      <c r="D251" s="117" t="s">
        <v>1</v>
      </c>
      <c r="E251" s="117" t="s">
        <v>8</v>
      </c>
      <c r="F251" s="121"/>
      <c r="G251" s="122"/>
      <c r="H251" s="123"/>
      <c r="I251" s="124" t="s">
        <v>33</v>
      </c>
      <c r="J251" s="125">
        <f>J256</f>
        <v>128.48000000000002</v>
      </c>
    </row>
    <row r="252" spans="1:10">
      <c r="A252" s="127"/>
      <c r="B252" s="176" t="s">
        <v>54</v>
      </c>
      <c r="C252" s="177" t="s">
        <v>95</v>
      </c>
      <c r="D252" s="150"/>
      <c r="E252" s="150"/>
      <c r="F252" s="150">
        <v>1</v>
      </c>
      <c r="G252" s="150">
        <v>5</v>
      </c>
      <c r="H252" s="150">
        <v>5.4</v>
      </c>
      <c r="I252" s="150"/>
      <c r="J252" s="132">
        <f>F252*G252*H252</f>
        <v>27</v>
      </c>
    </row>
    <row r="253" spans="1:10">
      <c r="A253" s="178"/>
      <c r="B253" s="72"/>
      <c r="C253" s="90" t="s">
        <v>32</v>
      </c>
      <c r="D253" s="82"/>
      <c r="E253" s="82"/>
      <c r="F253" s="82">
        <v>1</v>
      </c>
      <c r="G253" s="82">
        <v>5.4</v>
      </c>
      <c r="H253" s="82">
        <v>2.85</v>
      </c>
      <c r="I253" s="82"/>
      <c r="J253" s="134">
        <f t="shared" ref="J253:J254" si="30">F253*G253*H253</f>
        <v>15.390000000000002</v>
      </c>
    </row>
    <row r="254" spans="1:10">
      <c r="A254" s="178"/>
      <c r="B254" s="72"/>
      <c r="C254" s="90" t="s">
        <v>102</v>
      </c>
      <c r="D254" s="82"/>
      <c r="E254" s="82"/>
      <c r="F254" s="82">
        <v>1</v>
      </c>
      <c r="G254" s="82">
        <v>8.1</v>
      </c>
      <c r="H254" s="82">
        <v>7</v>
      </c>
      <c r="I254" s="82"/>
      <c r="J254" s="134">
        <f t="shared" si="30"/>
        <v>56.699999999999996</v>
      </c>
    </row>
    <row r="255" spans="1:10">
      <c r="A255" s="178"/>
      <c r="B255" s="72"/>
      <c r="C255" s="90" t="s">
        <v>103</v>
      </c>
      <c r="D255" s="82"/>
      <c r="E255" s="82"/>
      <c r="F255" s="82"/>
      <c r="G255" s="82"/>
      <c r="H255" s="82"/>
      <c r="I255" s="82"/>
      <c r="J255" s="134">
        <v>29.39</v>
      </c>
    </row>
    <row r="256" spans="1:10">
      <c r="A256" s="142"/>
      <c r="B256" s="143"/>
      <c r="C256" s="144"/>
      <c r="D256" s="145"/>
      <c r="E256" s="145"/>
      <c r="F256" s="145"/>
      <c r="G256" s="145"/>
      <c r="H256" s="145"/>
      <c r="I256" s="146" t="s">
        <v>193</v>
      </c>
      <c r="J256" s="147">
        <f>SUM(J252:J255)</f>
        <v>128.48000000000002</v>
      </c>
    </row>
    <row r="257" spans="1:10">
      <c r="A257" s="81"/>
      <c r="B257" s="88"/>
      <c r="C257" s="87"/>
      <c r="D257" s="82"/>
      <c r="E257" s="82"/>
      <c r="F257" s="82"/>
      <c r="G257" s="82"/>
      <c r="H257" s="82"/>
      <c r="I257" s="82"/>
      <c r="J257" s="80"/>
    </row>
    <row r="258" spans="1:10" s="126" customFormat="1" ht="25.5">
      <c r="A258" s="119" t="s">
        <v>61</v>
      </c>
      <c r="B258" s="118" t="s">
        <v>142</v>
      </c>
      <c r="C258" s="120" t="s">
        <v>92</v>
      </c>
      <c r="D258" s="117" t="s">
        <v>93</v>
      </c>
      <c r="E258" s="117" t="s">
        <v>8</v>
      </c>
      <c r="F258" s="121"/>
      <c r="G258" s="122"/>
      <c r="H258" s="123"/>
      <c r="I258" s="124" t="s">
        <v>33</v>
      </c>
      <c r="J258" s="125">
        <f>J284</f>
        <v>257.34810000000004</v>
      </c>
    </row>
    <row r="259" spans="1:10">
      <c r="A259" s="127"/>
      <c r="B259" s="176" t="s">
        <v>54</v>
      </c>
      <c r="C259" s="177" t="s">
        <v>95</v>
      </c>
      <c r="D259" s="150"/>
      <c r="E259" s="150"/>
      <c r="F259" s="150"/>
      <c r="G259" s="150">
        <v>5</v>
      </c>
      <c r="H259" s="150">
        <v>5.4</v>
      </c>
      <c r="I259" s="150"/>
      <c r="J259" s="132">
        <f>G259*H259</f>
        <v>27</v>
      </c>
    </row>
    <row r="260" spans="1:10">
      <c r="A260" s="135"/>
      <c r="B260" s="180"/>
      <c r="C260" s="90" t="s">
        <v>32</v>
      </c>
      <c r="D260" s="82"/>
      <c r="E260" s="82"/>
      <c r="F260" s="82"/>
      <c r="G260" s="82">
        <v>5.4</v>
      </c>
      <c r="H260" s="82">
        <v>2.85</v>
      </c>
      <c r="I260" s="82"/>
      <c r="J260" s="134">
        <f t="shared" ref="J260:J261" si="31">G260*H260</f>
        <v>15.390000000000002</v>
      </c>
    </row>
    <row r="261" spans="1:10">
      <c r="A261" s="135"/>
      <c r="B261" s="180"/>
      <c r="C261" s="90" t="s">
        <v>102</v>
      </c>
      <c r="D261" s="82"/>
      <c r="E261" s="82"/>
      <c r="F261" s="82"/>
      <c r="G261" s="82">
        <v>8.1</v>
      </c>
      <c r="H261" s="82">
        <v>7</v>
      </c>
      <c r="I261" s="82"/>
      <c r="J261" s="134">
        <f t="shared" si="31"/>
        <v>56.699999999999996</v>
      </c>
    </row>
    <row r="262" spans="1:10">
      <c r="A262" s="135"/>
      <c r="B262" s="180"/>
      <c r="C262" s="90" t="s">
        <v>103</v>
      </c>
      <c r="D262" s="82"/>
      <c r="E262" s="82"/>
      <c r="F262" s="82"/>
      <c r="G262" s="82"/>
      <c r="H262" s="82"/>
      <c r="I262" s="82"/>
      <c r="J262" s="134">
        <v>29.39</v>
      </c>
    </row>
    <row r="263" spans="1:10">
      <c r="A263" s="135"/>
      <c r="B263" s="180" t="s">
        <v>55</v>
      </c>
      <c r="C263" s="90" t="s">
        <v>102</v>
      </c>
      <c r="D263" s="82"/>
      <c r="E263" s="82"/>
      <c r="F263" s="82">
        <v>1</v>
      </c>
      <c r="G263" s="82">
        <v>0.65</v>
      </c>
      <c r="H263" s="82">
        <f>2.85-1.37</f>
        <v>1.48</v>
      </c>
      <c r="I263" s="82"/>
      <c r="J263" s="134">
        <f t="shared" ref="J263:J283" si="32">F263*G263*H263</f>
        <v>0.96199999999999997</v>
      </c>
    </row>
    <row r="264" spans="1:10">
      <c r="A264" s="135"/>
      <c r="B264" s="180"/>
      <c r="C264" s="90"/>
      <c r="D264" s="82"/>
      <c r="E264" s="82"/>
      <c r="F264" s="82">
        <v>1</v>
      </c>
      <c r="G264" s="82">
        <v>6.35</v>
      </c>
      <c r="H264" s="82">
        <v>2.85</v>
      </c>
      <c r="I264" s="82"/>
      <c r="J264" s="134">
        <f t="shared" si="32"/>
        <v>18.0975</v>
      </c>
    </row>
    <row r="265" spans="1:10">
      <c r="A265" s="135"/>
      <c r="B265" s="180"/>
      <c r="C265" s="90"/>
      <c r="D265" s="82"/>
      <c r="E265" s="82"/>
      <c r="F265" s="82">
        <v>1</v>
      </c>
      <c r="G265" s="82">
        <v>8.1</v>
      </c>
      <c r="H265" s="82">
        <v>2.85</v>
      </c>
      <c r="I265" s="82"/>
      <c r="J265" s="134">
        <f t="shared" si="32"/>
        <v>23.085000000000001</v>
      </c>
    </row>
    <row r="266" spans="1:10">
      <c r="A266" s="135"/>
      <c r="B266" s="180"/>
      <c r="C266" s="90"/>
      <c r="D266" s="82"/>
      <c r="E266" s="82"/>
      <c r="F266" s="82">
        <v>1</v>
      </c>
      <c r="G266" s="82">
        <v>5.13</v>
      </c>
      <c r="H266" s="82">
        <v>2.85</v>
      </c>
      <c r="I266" s="82"/>
      <c r="J266" s="134">
        <f t="shared" si="32"/>
        <v>14.6205</v>
      </c>
    </row>
    <row r="267" spans="1:10">
      <c r="A267" s="135"/>
      <c r="B267" s="180"/>
      <c r="C267" s="90"/>
      <c r="D267" s="82"/>
      <c r="E267" s="82"/>
      <c r="F267" s="82">
        <v>1</v>
      </c>
      <c r="G267" s="82">
        <v>1.87</v>
      </c>
      <c r="H267" s="82">
        <f>2.85-1.37</f>
        <v>1.48</v>
      </c>
      <c r="I267" s="82"/>
      <c r="J267" s="134">
        <f t="shared" si="32"/>
        <v>2.7676000000000003</v>
      </c>
    </row>
    <row r="268" spans="1:10">
      <c r="A268" s="135"/>
      <c r="B268" s="180"/>
      <c r="C268" s="90"/>
      <c r="D268" s="82"/>
      <c r="E268" s="82"/>
      <c r="F268" s="82">
        <v>1</v>
      </c>
      <c r="G268" s="82">
        <v>8.1</v>
      </c>
      <c r="H268" s="82">
        <f>2.85-1.37</f>
        <v>1.48</v>
      </c>
      <c r="I268" s="82"/>
      <c r="J268" s="134">
        <f t="shared" si="32"/>
        <v>11.988</v>
      </c>
    </row>
    <row r="269" spans="1:10">
      <c r="A269" s="135"/>
      <c r="B269" s="180"/>
      <c r="C269" s="90" t="s">
        <v>103</v>
      </c>
      <c r="D269" s="82"/>
      <c r="E269" s="82"/>
      <c r="F269" s="82">
        <v>1</v>
      </c>
      <c r="G269" s="82">
        <v>8.1</v>
      </c>
      <c r="H269" s="82">
        <v>2.85</v>
      </c>
      <c r="I269" s="82"/>
      <c r="J269" s="134">
        <f t="shared" si="32"/>
        <v>23.085000000000001</v>
      </c>
    </row>
    <row r="270" spans="1:10">
      <c r="A270" s="135"/>
      <c r="B270" s="180"/>
      <c r="C270" s="90"/>
      <c r="D270" s="82"/>
      <c r="E270" s="82"/>
      <c r="F270" s="82">
        <v>1</v>
      </c>
      <c r="G270" s="82">
        <v>2</v>
      </c>
      <c r="H270" s="82">
        <v>2.85</v>
      </c>
      <c r="I270" s="82"/>
      <c r="J270" s="134">
        <f t="shared" si="32"/>
        <v>5.7</v>
      </c>
    </row>
    <row r="271" spans="1:10">
      <c r="A271" s="135"/>
      <c r="B271" s="180"/>
      <c r="C271" s="90"/>
      <c r="D271" s="82"/>
      <c r="E271" s="82"/>
      <c r="F271" s="82">
        <v>1</v>
      </c>
      <c r="G271" s="82">
        <v>4.7</v>
      </c>
      <c r="H271" s="82">
        <v>2.85</v>
      </c>
      <c r="I271" s="82"/>
      <c r="J271" s="134">
        <f t="shared" si="32"/>
        <v>13.395000000000001</v>
      </c>
    </row>
    <row r="272" spans="1:10">
      <c r="A272" s="179"/>
      <c r="B272" s="180" t="s">
        <v>179</v>
      </c>
      <c r="C272" s="90"/>
      <c r="D272" s="82"/>
      <c r="E272" s="82"/>
      <c r="F272" s="82">
        <v>8</v>
      </c>
      <c r="G272" s="82">
        <v>0.3</v>
      </c>
      <c r="H272" s="82">
        <v>2.85</v>
      </c>
      <c r="I272" s="82"/>
      <c r="J272" s="134">
        <f t="shared" si="32"/>
        <v>6.84</v>
      </c>
    </row>
    <row r="273" spans="1:10">
      <c r="A273" s="179"/>
      <c r="B273" s="180"/>
      <c r="C273" s="90"/>
      <c r="D273" s="82"/>
      <c r="E273" s="82"/>
      <c r="F273" s="82">
        <v>8</v>
      </c>
      <c r="G273" s="82">
        <v>0.15</v>
      </c>
      <c r="H273" s="82">
        <v>2.85</v>
      </c>
      <c r="I273" s="82"/>
      <c r="J273" s="134">
        <f t="shared" si="32"/>
        <v>3.42</v>
      </c>
    </row>
    <row r="274" spans="1:10">
      <c r="A274" s="179"/>
      <c r="B274" s="180" t="s">
        <v>56</v>
      </c>
      <c r="C274" s="90" t="s">
        <v>102</v>
      </c>
      <c r="D274" s="82"/>
      <c r="E274" s="82"/>
      <c r="F274" s="82">
        <v>2</v>
      </c>
      <c r="G274" s="82">
        <v>8.1</v>
      </c>
      <c r="H274" s="82">
        <v>0.4</v>
      </c>
      <c r="I274" s="82"/>
      <c r="J274" s="134">
        <f t="shared" si="32"/>
        <v>6.48</v>
      </c>
    </row>
    <row r="275" spans="1:10">
      <c r="A275" s="178"/>
      <c r="B275" s="90"/>
      <c r="C275" s="87"/>
      <c r="D275" s="82"/>
      <c r="E275" s="82"/>
      <c r="F275" s="82">
        <v>4</v>
      </c>
      <c r="G275" s="82">
        <v>7</v>
      </c>
      <c r="H275" s="82">
        <v>0.6</v>
      </c>
      <c r="I275" s="82"/>
      <c r="J275" s="134">
        <f t="shared" si="32"/>
        <v>16.8</v>
      </c>
    </row>
    <row r="276" spans="1:10">
      <c r="A276" s="178"/>
      <c r="B276" s="90"/>
      <c r="C276" s="87" t="s">
        <v>95</v>
      </c>
      <c r="D276" s="82"/>
      <c r="E276" s="82"/>
      <c r="F276" s="82">
        <v>2</v>
      </c>
      <c r="G276" s="82">
        <v>5.4</v>
      </c>
      <c r="H276" s="82">
        <v>0.6</v>
      </c>
      <c r="I276" s="82"/>
      <c r="J276" s="134">
        <f t="shared" si="32"/>
        <v>6.48</v>
      </c>
    </row>
    <row r="277" spans="1:10">
      <c r="A277" s="178"/>
      <c r="B277" s="90"/>
      <c r="C277" s="87"/>
      <c r="D277" s="82"/>
      <c r="E277" s="82"/>
      <c r="F277" s="82">
        <v>2</v>
      </c>
      <c r="G277" s="82">
        <v>5</v>
      </c>
      <c r="H277" s="82">
        <v>0.6</v>
      </c>
      <c r="I277" s="82"/>
      <c r="J277" s="134">
        <f t="shared" si="32"/>
        <v>6</v>
      </c>
    </row>
    <row r="278" spans="1:10">
      <c r="A278" s="135"/>
      <c r="B278" s="180" t="s">
        <v>181</v>
      </c>
      <c r="C278" s="90" t="s">
        <v>62</v>
      </c>
      <c r="D278" s="82"/>
      <c r="E278" s="82"/>
      <c r="F278" s="82">
        <v>-3</v>
      </c>
      <c r="G278" s="82">
        <v>1.5</v>
      </c>
      <c r="H278" s="82">
        <v>1.2</v>
      </c>
      <c r="I278" s="82"/>
      <c r="J278" s="134">
        <f t="shared" si="32"/>
        <v>-5.3999999999999995</v>
      </c>
    </row>
    <row r="279" spans="1:10">
      <c r="A279" s="135"/>
      <c r="B279" s="180"/>
      <c r="C279" s="90"/>
      <c r="D279" s="82"/>
      <c r="E279" s="82"/>
      <c r="F279" s="82">
        <v>-5</v>
      </c>
      <c r="G279" s="82">
        <v>1.75</v>
      </c>
      <c r="H279" s="82">
        <v>1.1499999999999999</v>
      </c>
      <c r="I279" s="82"/>
      <c r="J279" s="134">
        <f t="shared" si="32"/>
        <v>-10.0625</v>
      </c>
    </row>
    <row r="280" spans="1:10">
      <c r="A280" s="135"/>
      <c r="B280" s="180"/>
      <c r="C280" s="90"/>
      <c r="D280" s="82"/>
      <c r="E280" s="82"/>
      <c r="F280" s="82">
        <v>-2</v>
      </c>
      <c r="G280" s="82">
        <v>0.5</v>
      </c>
      <c r="H280" s="82">
        <v>0.95</v>
      </c>
      <c r="I280" s="82"/>
      <c r="J280" s="134">
        <f t="shared" si="32"/>
        <v>-0.95</v>
      </c>
    </row>
    <row r="281" spans="1:10">
      <c r="A281" s="135"/>
      <c r="B281" s="180"/>
      <c r="C281" s="90"/>
      <c r="D281" s="82"/>
      <c r="E281" s="82"/>
      <c r="F281" s="82">
        <v>-1</v>
      </c>
      <c r="G281" s="82">
        <v>0.5</v>
      </c>
      <c r="H281" s="82">
        <v>0.95</v>
      </c>
      <c r="I281" s="82"/>
      <c r="J281" s="134">
        <f t="shared" si="32"/>
        <v>-0.47499999999999998</v>
      </c>
    </row>
    <row r="282" spans="1:10">
      <c r="A282" s="135"/>
      <c r="B282" s="180"/>
      <c r="C282" s="90"/>
      <c r="D282" s="82"/>
      <c r="E282" s="82"/>
      <c r="F282" s="82">
        <v>-6</v>
      </c>
      <c r="G282" s="82">
        <v>1.75</v>
      </c>
      <c r="H282" s="82">
        <v>1.1499999999999999</v>
      </c>
      <c r="I282" s="82"/>
      <c r="J282" s="134">
        <f t="shared" si="32"/>
        <v>-12.074999999999999</v>
      </c>
    </row>
    <row r="283" spans="1:10">
      <c r="A283" s="135"/>
      <c r="B283" s="180"/>
      <c r="C283" s="90" t="s">
        <v>763</v>
      </c>
      <c r="D283" s="82"/>
      <c r="E283" s="82"/>
      <c r="F283" s="82">
        <v>-1</v>
      </c>
      <c r="G283" s="82">
        <v>0.9</v>
      </c>
      <c r="H283" s="82">
        <v>2.1</v>
      </c>
      <c r="I283" s="82"/>
      <c r="J283" s="134">
        <f t="shared" si="32"/>
        <v>-1.8900000000000001</v>
      </c>
    </row>
    <row r="284" spans="1:10">
      <c r="A284" s="142"/>
      <c r="B284" s="143"/>
      <c r="C284" s="144"/>
      <c r="D284" s="145"/>
      <c r="E284" s="145"/>
      <c r="F284" s="145"/>
      <c r="G284" s="145"/>
      <c r="H284" s="145"/>
      <c r="I284" s="146" t="s">
        <v>193</v>
      </c>
      <c r="J284" s="147">
        <f>SUM(J259:J283)</f>
        <v>257.34810000000004</v>
      </c>
    </row>
    <row r="285" spans="1:10">
      <c r="A285" s="81"/>
      <c r="B285" s="88"/>
      <c r="C285" s="87"/>
      <c r="D285" s="82"/>
      <c r="E285" s="82"/>
      <c r="F285" s="82"/>
      <c r="G285" s="82"/>
      <c r="H285" s="82"/>
      <c r="I285" s="82"/>
      <c r="J285" s="80"/>
    </row>
    <row r="286" spans="1:10" s="126" customFormat="1" ht="25.5">
      <c r="A286" s="119" t="s">
        <v>94</v>
      </c>
      <c r="B286" s="118" t="s">
        <v>143</v>
      </c>
      <c r="C286" s="120" t="s">
        <v>101</v>
      </c>
      <c r="D286" s="117" t="s">
        <v>93</v>
      </c>
      <c r="E286" s="117" t="s">
        <v>8</v>
      </c>
      <c r="F286" s="121"/>
      <c r="G286" s="122"/>
      <c r="H286" s="123"/>
      <c r="I286" s="124" t="s">
        <v>33</v>
      </c>
      <c r="J286" s="125">
        <f>J301</f>
        <v>209.87000000000003</v>
      </c>
    </row>
    <row r="287" spans="1:10">
      <c r="A287" s="179"/>
      <c r="B287" s="180"/>
      <c r="C287" s="189" t="s">
        <v>209</v>
      </c>
      <c r="D287" s="82"/>
      <c r="E287" s="82"/>
      <c r="F287" s="82"/>
      <c r="G287" s="82"/>
      <c r="H287" s="82"/>
      <c r="I287" s="82"/>
      <c r="J287" s="134"/>
    </row>
    <row r="288" spans="1:10">
      <c r="A288" s="179"/>
      <c r="B288" s="180" t="s">
        <v>54</v>
      </c>
      <c r="C288" s="90" t="s">
        <v>95</v>
      </c>
      <c r="D288" s="82"/>
      <c r="E288" s="82"/>
      <c r="F288" s="82">
        <v>1</v>
      </c>
      <c r="G288" s="82">
        <v>5</v>
      </c>
      <c r="H288" s="82">
        <v>5.4</v>
      </c>
      <c r="I288" s="82"/>
      <c r="J288" s="134">
        <f>F288*G288*H288</f>
        <v>27</v>
      </c>
    </row>
    <row r="289" spans="1:10">
      <c r="A289" s="178"/>
      <c r="B289" s="72"/>
      <c r="C289" s="90" t="s">
        <v>32</v>
      </c>
      <c r="D289" s="82"/>
      <c r="E289" s="82"/>
      <c r="F289" s="82">
        <v>1</v>
      </c>
      <c r="G289" s="82">
        <v>5.4</v>
      </c>
      <c r="H289" s="82">
        <v>2.85</v>
      </c>
      <c r="I289" s="82"/>
      <c r="J289" s="134">
        <f t="shared" ref="J289:J290" si="33">F289*G289*H289</f>
        <v>15.390000000000002</v>
      </c>
    </row>
    <row r="290" spans="1:10">
      <c r="A290" s="178"/>
      <c r="B290" s="72"/>
      <c r="C290" s="90" t="s">
        <v>102</v>
      </c>
      <c r="D290" s="82"/>
      <c r="E290" s="82"/>
      <c r="F290" s="82">
        <v>1</v>
      </c>
      <c r="G290" s="82">
        <v>8.1</v>
      </c>
      <c r="H290" s="82">
        <v>7</v>
      </c>
      <c r="I290" s="82"/>
      <c r="J290" s="134">
        <f t="shared" si="33"/>
        <v>56.699999999999996</v>
      </c>
    </row>
    <row r="291" spans="1:10">
      <c r="A291" s="178"/>
      <c r="B291" s="72"/>
      <c r="C291" s="90" t="s">
        <v>103</v>
      </c>
      <c r="D291" s="82"/>
      <c r="E291" s="82"/>
      <c r="F291" s="82"/>
      <c r="G291" s="82"/>
      <c r="H291" s="82"/>
      <c r="I291" s="82"/>
      <c r="J291" s="134">
        <v>29.39</v>
      </c>
    </row>
    <row r="292" spans="1:10">
      <c r="A292" s="135"/>
      <c r="B292" s="180"/>
      <c r="C292" s="189" t="s">
        <v>210</v>
      </c>
      <c r="D292" s="82"/>
      <c r="E292" s="82"/>
      <c r="F292" s="82"/>
      <c r="G292" s="82"/>
      <c r="H292" s="82"/>
      <c r="I292" s="82"/>
      <c r="J292" s="134"/>
    </row>
    <row r="293" spans="1:10">
      <c r="A293" s="179"/>
      <c r="B293" s="180" t="s">
        <v>55</v>
      </c>
      <c r="C293" s="90" t="s">
        <v>102</v>
      </c>
      <c r="D293" s="82"/>
      <c r="E293" s="82"/>
      <c r="F293" s="82">
        <v>2</v>
      </c>
      <c r="G293" s="82">
        <v>7</v>
      </c>
      <c r="H293" s="82">
        <f>2.85-1.5</f>
        <v>1.35</v>
      </c>
      <c r="I293" s="82"/>
      <c r="J293" s="134">
        <f t="shared" ref="J293:J300" si="34">F293*G293*H293</f>
        <v>18.900000000000002</v>
      </c>
    </row>
    <row r="294" spans="1:10">
      <c r="A294" s="179"/>
      <c r="B294" s="180"/>
      <c r="C294" s="90"/>
      <c r="D294" s="82"/>
      <c r="E294" s="82"/>
      <c r="F294" s="82">
        <v>2</v>
      </c>
      <c r="G294" s="82">
        <v>8.1</v>
      </c>
      <c r="H294" s="82">
        <f>2.85-1.5</f>
        <v>1.35</v>
      </c>
      <c r="I294" s="82"/>
      <c r="J294" s="134">
        <f t="shared" si="34"/>
        <v>21.87</v>
      </c>
    </row>
    <row r="295" spans="1:10">
      <c r="A295" s="179"/>
      <c r="B295" s="180"/>
      <c r="C295" s="90"/>
      <c r="D295" s="82"/>
      <c r="E295" s="82"/>
      <c r="F295" s="82">
        <v>8</v>
      </c>
      <c r="G295" s="82">
        <v>0.3</v>
      </c>
      <c r="H295" s="82">
        <f t="shared" ref="H295:H296" si="35">2.85-1.5</f>
        <v>1.35</v>
      </c>
      <c r="I295" s="82"/>
      <c r="J295" s="134">
        <f t="shared" si="34"/>
        <v>3.24</v>
      </c>
    </row>
    <row r="296" spans="1:10">
      <c r="A296" s="179"/>
      <c r="B296" s="180"/>
      <c r="C296" s="90"/>
      <c r="D296" s="82"/>
      <c r="E296" s="82"/>
      <c r="F296" s="82">
        <v>8</v>
      </c>
      <c r="G296" s="82">
        <v>0.15</v>
      </c>
      <c r="H296" s="82">
        <f t="shared" si="35"/>
        <v>1.35</v>
      </c>
      <c r="I296" s="82"/>
      <c r="J296" s="134">
        <f t="shared" si="34"/>
        <v>1.62</v>
      </c>
    </row>
    <row r="297" spans="1:10">
      <c r="A297" s="179"/>
      <c r="B297" s="180" t="s">
        <v>56</v>
      </c>
      <c r="C297" s="90" t="s">
        <v>102</v>
      </c>
      <c r="D297" s="82"/>
      <c r="E297" s="82"/>
      <c r="F297" s="82">
        <v>2</v>
      </c>
      <c r="G297" s="82">
        <v>8.1</v>
      </c>
      <c r="H297" s="82">
        <v>0.4</v>
      </c>
      <c r="I297" s="82"/>
      <c r="J297" s="134">
        <f t="shared" si="34"/>
        <v>6.48</v>
      </c>
    </row>
    <row r="298" spans="1:10">
      <c r="A298" s="178"/>
      <c r="B298" s="90"/>
      <c r="C298" s="87"/>
      <c r="D298" s="82"/>
      <c r="E298" s="82"/>
      <c r="F298" s="82">
        <v>4</v>
      </c>
      <c r="G298" s="82">
        <v>7</v>
      </c>
      <c r="H298" s="82">
        <v>0.6</v>
      </c>
      <c r="I298" s="82"/>
      <c r="J298" s="134">
        <f t="shared" si="34"/>
        <v>16.8</v>
      </c>
    </row>
    <row r="299" spans="1:10">
      <c r="A299" s="178"/>
      <c r="B299" s="90"/>
      <c r="C299" s="87" t="s">
        <v>95</v>
      </c>
      <c r="D299" s="82"/>
      <c r="E299" s="82"/>
      <c r="F299" s="82">
        <v>2</v>
      </c>
      <c r="G299" s="82">
        <v>5.4</v>
      </c>
      <c r="H299" s="82">
        <v>0.6</v>
      </c>
      <c r="I299" s="82"/>
      <c r="J299" s="134">
        <f t="shared" si="34"/>
        <v>6.48</v>
      </c>
    </row>
    <row r="300" spans="1:10">
      <c r="A300" s="178"/>
      <c r="B300" s="90"/>
      <c r="C300" s="87"/>
      <c r="D300" s="82"/>
      <c r="E300" s="82"/>
      <c r="F300" s="82">
        <v>2</v>
      </c>
      <c r="G300" s="82">
        <v>5</v>
      </c>
      <c r="H300" s="82">
        <v>0.6</v>
      </c>
      <c r="I300" s="82"/>
      <c r="J300" s="134">
        <f t="shared" si="34"/>
        <v>6</v>
      </c>
    </row>
    <row r="301" spans="1:10">
      <c r="A301" s="142"/>
      <c r="B301" s="143"/>
      <c r="C301" s="144"/>
      <c r="D301" s="145"/>
      <c r="E301" s="145"/>
      <c r="F301" s="145"/>
      <c r="G301" s="145"/>
      <c r="H301" s="145"/>
      <c r="I301" s="146" t="s">
        <v>193</v>
      </c>
      <c r="J301" s="147">
        <f>SUM(J288:J300)</f>
        <v>209.87000000000003</v>
      </c>
    </row>
    <row r="302" spans="1:10">
      <c r="A302" s="81"/>
      <c r="B302" s="88"/>
      <c r="C302" s="87"/>
      <c r="D302" s="82"/>
      <c r="E302" s="82"/>
      <c r="F302" s="82"/>
      <c r="G302" s="82"/>
      <c r="H302" s="82"/>
      <c r="I302" s="82"/>
      <c r="J302" s="80"/>
    </row>
    <row r="303" spans="1:10" s="126" customFormat="1">
      <c r="A303" s="119" t="s">
        <v>336</v>
      </c>
      <c r="B303" s="118" t="s">
        <v>339</v>
      </c>
      <c r="C303" s="120" t="s">
        <v>338</v>
      </c>
      <c r="D303" s="117" t="s">
        <v>1</v>
      </c>
      <c r="E303" s="117" t="s">
        <v>8</v>
      </c>
      <c r="F303" s="121"/>
      <c r="G303" s="122"/>
      <c r="H303" s="123"/>
      <c r="I303" s="124" t="s">
        <v>33</v>
      </c>
      <c r="J303" s="125">
        <f>J325</f>
        <v>18.555902199999998</v>
      </c>
    </row>
    <row r="304" spans="1:10" s="126" customFormat="1">
      <c r="A304" s="694"/>
      <c r="B304" s="695"/>
      <c r="C304" s="189" t="s">
        <v>342</v>
      </c>
      <c r="D304" s="187"/>
      <c r="I304" s="187"/>
      <c r="J304" s="188"/>
    </row>
    <row r="305" spans="1:10" s="126" customFormat="1" ht="25.5">
      <c r="A305" s="694"/>
      <c r="B305" s="695"/>
      <c r="C305" s="696" t="s">
        <v>352</v>
      </c>
      <c r="D305" s="697"/>
      <c r="E305" s="697" t="s">
        <v>346</v>
      </c>
      <c r="F305" s="697" t="s">
        <v>345</v>
      </c>
      <c r="G305" s="697" t="s">
        <v>344</v>
      </c>
      <c r="H305" s="697" t="s">
        <v>160</v>
      </c>
      <c r="I305" s="187"/>
      <c r="J305" s="188"/>
    </row>
    <row r="306" spans="1:10">
      <c r="A306" s="179"/>
      <c r="B306" s="90"/>
      <c r="C306" s="189" t="s">
        <v>349</v>
      </c>
      <c r="D306" s="82"/>
      <c r="E306" s="72"/>
      <c r="F306" s="72"/>
      <c r="G306" s="72"/>
      <c r="H306" s="72"/>
      <c r="I306" s="82"/>
      <c r="J306" s="134"/>
    </row>
    <row r="307" spans="1:10">
      <c r="A307" s="178"/>
      <c r="B307" s="72"/>
      <c r="C307" s="90" t="s">
        <v>343</v>
      </c>
      <c r="D307" s="82"/>
      <c r="E307" s="82">
        <v>5</v>
      </c>
      <c r="F307" s="82">
        <v>15</v>
      </c>
      <c r="G307" s="698">
        <f>2*3.14*0.0127</f>
        <v>7.9755999999999994E-2</v>
      </c>
      <c r="H307" s="82">
        <v>1.1499999999999999</v>
      </c>
      <c r="I307" s="82"/>
      <c r="J307" s="134">
        <f>E307*F307*G307*H307</f>
        <v>6.8789549999999986</v>
      </c>
    </row>
    <row r="308" spans="1:10">
      <c r="A308" s="178"/>
      <c r="B308" s="72"/>
      <c r="C308" s="90" t="s">
        <v>347</v>
      </c>
      <c r="D308" s="82"/>
      <c r="E308" s="82">
        <v>5</v>
      </c>
      <c r="F308" s="82">
        <v>1</v>
      </c>
      <c r="G308" s="698">
        <v>6.08E-2</v>
      </c>
      <c r="H308" s="82">
        <v>1.75</v>
      </c>
      <c r="I308" s="82"/>
      <c r="J308" s="134">
        <f t="shared" ref="J308:J310" si="36">E308*F308*G308*H308</f>
        <v>0.53200000000000003</v>
      </c>
    </row>
    <row r="309" spans="1:10">
      <c r="A309" s="179"/>
      <c r="B309" s="180"/>
      <c r="C309" s="90" t="s">
        <v>348</v>
      </c>
      <c r="D309" s="82"/>
      <c r="E309" s="82">
        <v>5</v>
      </c>
      <c r="F309" s="82">
        <v>2</v>
      </c>
      <c r="G309" s="698">
        <v>3.5400000000000001E-2</v>
      </c>
      <c r="H309" s="82">
        <v>1.75</v>
      </c>
      <c r="I309" s="82"/>
      <c r="J309" s="134">
        <f t="shared" si="36"/>
        <v>0.61949999999999994</v>
      </c>
    </row>
    <row r="310" spans="1:10">
      <c r="A310" s="179"/>
      <c r="B310" s="180"/>
      <c r="C310" s="90" t="s">
        <v>350</v>
      </c>
      <c r="D310" s="82"/>
      <c r="E310" s="82">
        <v>5</v>
      </c>
      <c r="F310" s="82">
        <v>2</v>
      </c>
      <c r="G310" s="698">
        <v>3.5400000000000001E-2</v>
      </c>
      <c r="H310" s="82">
        <v>1.1499999999999999</v>
      </c>
      <c r="I310" s="82"/>
      <c r="J310" s="134">
        <f t="shared" si="36"/>
        <v>0.40709999999999996</v>
      </c>
    </row>
    <row r="311" spans="1:10" ht="25.5">
      <c r="A311" s="179"/>
      <c r="B311" s="90"/>
      <c r="C311" s="189" t="s">
        <v>351</v>
      </c>
      <c r="D311" s="82"/>
      <c r="E311" s="187" t="s">
        <v>346</v>
      </c>
      <c r="F311" s="187" t="s">
        <v>345</v>
      </c>
      <c r="G311" s="187" t="s">
        <v>344</v>
      </c>
      <c r="H311" s="187" t="s">
        <v>160</v>
      </c>
      <c r="I311" s="82"/>
      <c r="J311" s="134"/>
    </row>
    <row r="312" spans="1:10">
      <c r="A312" s="178"/>
      <c r="B312" s="72"/>
      <c r="C312" s="90" t="s">
        <v>343</v>
      </c>
      <c r="D312" s="82"/>
      <c r="E312" s="82">
        <v>4</v>
      </c>
      <c r="F312" s="82">
        <v>15</v>
      </c>
      <c r="G312" s="698">
        <f>2*3.14*0.0127</f>
        <v>7.9755999999999994E-2</v>
      </c>
      <c r="H312" s="82">
        <v>1.1499999999999999</v>
      </c>
      <c r="I312" s="82"/>
      <c r="J312" s="134">
        <f>E312*F312*G312*H312</f>
        <v>5.5031639999999991</v>
      </c>
    </row>
    <row r="313" spans="1:10">
      <c r="A313" s="178"/>
      <c r="B313" s="72"/>
      <c r="C313" s="90" t="s">
        <v>347</v>
      </c>
      <c r="D313" s="82"/>
      <c r="E313" s="82">
        <v>4</v>
      </c>
      <c r="F313" s="82">
        <v>1</v>
      </c>
      <c r="G313" s="698">
        <v>6.08E-2</v>
      </c>
      <c r="H313" s="82">
        <v>1.75</v>
      </c>
      <c r="I313" s="82"/>
      <c r="J313" s="134">
        <f t="shared" ref="J313:J315" si="37">E313*F313*G313*H313</f>
        <v>0.42559999999999998</v>
      </c>
    </row>
    <row r="314" spans="1:10">
      <c r="A314" s="179"/>
      <c r="B314" s="180"/>
      <c r="C314" s="90" t="s">
        <v>348</v>
      </c>
      <c r="D314" s="82"/>
      <c r="E314" s="82">
        <v>4</v>
      </c>
      <c r="F314" s="82">
        <v>2</v>
      </c>
      <c r="G314" s="698">
        <v>3.5400000000000001E-2</v>
      </c>
      <c r="H314" s="82">
        <v>1.75</v>
      </c>
      <c r="I314" s="82"/>
      <c r="J314" s="134">
        <f t="shared" si="37"/>
        <v>0.49560000000000004</v>
      </c>
    </row>
    <row r="315" spans="1:10">
      <c r="A315" s="179"/>
      <c r="B315" s="180"/>
      <c r="C315" s="90" t="s">
        <v>350</v>
      </c>
      <c r="D315" s="82"/>
      <c r="E315" s="82">
        <v>4</v>
      </c>
      <c r="F315" s="82">
        <v>2</v>
      </c>
      <c r="G315" s="698">
        <v>3.5400000000000001E-2</v>
      </c>
      <c r="H315" s="82">
        <v>1.1499999999999999</v>
      </c>
      <c r="I315" s="82"/>
      <c r="J315" s="134">
        <f t="shared" si="37"/>
        <v>0.32567999999999997</v>
      </c>
    </row>
    <row r="316" spans="1:10" s="126" customFormat="1" ht="25.5">
      <c r="A316" s="694"/>
      <c r="B316" s="695"/>
      <c r="C316" s="696" t="s">
        <v>353</v>
      </c>
      <c r="D316" s="697"/>
      <c r="E316" s="697" t="s">
        <v>346</v>
      </c>
      <c r="F316" s="697" t="s">
        <v>345</v>
      </c>
      <c r="G316" s="697" t="s">
        <v>344</v>
      </c>
      <c r="H316" s="697" t="s">
        <v>160</v>
      </c>
      <c r="I316" s="187"/>
      <c r="J316" s="188"/>
    </row>
    <row r="317" spans="1:10">
      <c r="A317" s="179"/>
      <c r="B317" s="90"/>
      <c r="C317" s="189" t="s">
        <v>354</v>
      </c>
      <c r="D317" s="82"/>
      <c r="E317" s="72"/>
      <c r="F317" s="72"/>
      <c r="G317" s="72"/>
      <c r="H317" s="72"/>
      <c r="I317" s="82"/>
      <c r="J317" s="134"/>
    </row>
    <row r="318" spans="1:10">
      <c r="A318" s="178"/>
      <c r="B318" s="72"/>
      <c r="C318" s="90" t="s">
        <v>343</v>
      </c>
      <c r="D318" s="82"/>
      <c r="E318" s="82">
        <v>1</v>
      </c>
      <c r="F318" s="82">
        <v>15</v>
      </c>
      <c r="G318" s="698">
        <f>2*3.14*0.0127</f>
        <v>7.9755999999999994E-2</v>
      </c>
      <c r="H318" s="82">
        <v>1.6</v>
      </c>
      <c r="I318" s="82"/>
      <c r="J318" s="134">
        <f>E318*F318*G318*H318</f>
        <v>1.9141440000000001</v>
      </c>
    </row>
    <row r="319" spans="1:10">
      <c r="A319" s="178"/>
      <c r="B319" s="72"/>
      <c r="C319" s="90" t="s">
        <v>347</v>
      </c>
      <c r="D319" s="82"/>
      <c r="E319" s="82">
        <v>1</v>
      </c>
      <c r="F319" s="82">
        <v>1</v>
      </c>
      <c r="G319" s="698">
        <v>6.08E-2</v>
      </c>
      <c r="H319" s="82">
        <v>1.7</v>
      </c>
      <c r="I319" s="82"/>
      <c r="J319" s="134">
        <f t="shared" ref="J319:J320" si="38">E319*F319*G319*H319</f>
        <v>0.10335999999999999</v>
      </c>
    </row>
    <row r="320" spans="1:10">
      <c r="A320" s="179"/>
      <c r="B320" s="180"/>
      <c r="C320" s="90" t="s">
        <v>348</v>
      </c>
      <c r="D320" s="82"/>
      <c r="E320" s="82">
        <v>1</v>
      </c>
      <c r="F320" s="82">
        <v>2</v>
      </c>
      <c r="G320" s="698">
        <v>3.5400000000000001E-2</v>
      </c>
      <c r="H320" s="82">
        <v>1.7</v>
      </c>
      <c r="I320" s="82"/>
      <c r="J320" s="134">
        <f t="shared" si="38"/>
        <v>0.12035999999999999</v>
      </c>
    </row>
    <row r="321" spans="1:10">
      <c r="A321" s="179"/>
      <c r="B321" s="90"/>
      <c r="C321" s="189" t="s">
        <v>355</v>
      </c>
      <c r="D321" s="82"/>
      <c r="E321" s="72"/>
      <c r="F321" s="72"/>
      <c r="G321" s="72"/>
      <c r="H321" s="72"/>
      <c r="I321" s="82"/>
      <c r="J321" s="134"/>
    </row>
    <row r="322" spans="1:10">
      <c r="A322" s="178"/>
      <c r="B322" s="72"/>
      <c r="C322" s="90" t="s">
        <v>343</v>
      </c>
      <c r="D322" s="82"/>
      <c r="E322" s="82">
        <v>1</v>
      </c>
      <c r="F322" s="82">
        <v>12</v>
      </c>
      <c r="G322" s="698">
        <f>2*3.14*0.0127</f>
        <v>7.9755999999999994E-2</v>
      </c>
      <c r="H322" s="82">
        <v>1.1000000000000001</v>
      </c>
      <c r="I322" s="82"/>
      <c r="J322" s="134">
        <f>E322*F322*G322*H322</f>
        <v>1.0527792</v>
      </c>
    </row>
    <row r="323" spans="1:10">
      <c r="A323" s="178"/>
      <c r="B323" s="72"/>
      <c r="C323" s="90" t="s">
        <v>347</v>
      </c>
      <c r="D323" s="82"/>
      <c r="E323" s="82">
        <v>1</v>
      </c>
      <c r="F323" s="82">
        <v>1</v>
      </c>
      <c r="G323" s="698">
        <v>6.08E-2</v>
      </c>
      <c r="H323" s="82">
        <v>1.35</v>
      </c>
      <c r="I323" s="82"/>
      <c r="J323" s="134">
        <f t="shared" ref="J323:J324" si="39">E323*F323*G323*H323</f>
        <v>8.208E-2</v>
      </c>
    </row>
    <row r="324" spans="1:10">
      <c r="A324" s="179"/>
      <c r="B324" s="180"/>
      <c r="C324" s="90" t="s">
        <v>348</v>
      </c>
      <c r="D324" s="82"/>
      <c r="E324" s="82">
        <v>1</v>
      </c>
      <c r="F324" s="82">
        <v>2</v>
      </c>
      <c r="G324" s="698">
        <v>3.5400000000000001E-2</v>
      </c>
      <c r="H324" s="82">
        <v>1.35</v>
      </c>
      <c r="I324" s="82"/>
      <c r="J324" s="134">
        <f t="shared" si="39"/>
        <v>9.5580000000000012E-2</v>
      </c>
    </row>
    <row r="325" spans="1:10">
      <c r="A325" s="142"/>
      <c r="B325" s="143"/>
      <c r="C325" s="144"/>
      <c r="D325" s="145"/>
      <c r="E325" s="145"/>
      <c r="F325" s="145"/>
      <c r="G325" s="145"/>
      <c r="H325" s="145"/>
      <c r="I325" s="146" t="s">
        <v>193</v>
      </c>
      <c r="J325" s="147">
        <f>SUM(J306:J324)</f>
        <v>18.555902199999998</v>
      </c>
    </row>
    <row r="326" spans="1:10">
      <c r="A326" s="81"/>
      <c r="B326" s="88"/>
      <c r="C326" s="87"/>
      <c r="D326" s="82"/>
      <c r="E326" s="82"/>
      <c r="F326" s="82"/>
      <c r="G326" s="82"/>
      <c r="H326" s="82"/>
      <c r="I326" s="82"/>
      <c r="J326" s="80"/>
    </row>
    <row r="327" spans="1:10" s="126" customFormat="1">
      <c r="A327" s="119" t="s">
        <v>337</v>
      </c>
      <c r="B327" s="118" t="s">
        <v>340</v>
      </c>
      <c r="C327" s="120" t="s">
        <v>341</v>
      </c>
      <c r="D327" s="117" t="s">
        <v>1</v>
      </c>
      <c r="E327" s="117" t="s">
        <v>8</v>
      </c>
      <c r="F327" s="121"/>
      <c r="G327" s="122"/>
      <c r="H327" s="123"/>
      <c r="I327" s="124" t="s">
        <v>33</v>
      </c>
      <c r="J327" s="125">
        <f>J349</f>
        <v>18.555902199999998</v>
      </c>
    </row>
    <row r="328" spans="1:10" s="126" customFormat="1">
      <c r="A328" s="694"/>
      <c r="B328" s="695"/>
      <c r="C328" s="189" t="s">
        <v>342</v>
      </c>
      <c r="D328" s="187"/>
      <c r="I328" s="187"/>
      <c r="J328" s="188"/>
    </row>
    <row r="329" spans="1:10" s="126" customFormat="1" ht="25.5">
      <c r="A329" s="694"/>
      <c r="B329" s="695"/>
      <c r="C329" s="696" t="s">
        <v>352</v>
      </c>
      <c r="D329" s="697"/>
      <c r="E329" s="697" t="s">
        <v>346</v>
      </c>
      <c r="F329" s="697" t="s">
        <v>345</v>
      </c>
      <c r="G329" s="697" t="s">
        <v>344</v>
      </c>
      <c r="H329" s="697" t="s">
        <v>160</v>
      </c>
      <c r="I329" s="187"/>
      <c r="J329" s="188"/>
    </row>
    <row r="330" spans="1:10">
      <c r="A330" s="179"/>
      <c r="B330" s="90"/>
      <c r="C330" s="189" t="s">
        <v>349</v>
      </c>
      <c r="D330" s="82"/>
      <c r="E330" s="72"/>
      <c r="F330" s="72"/>
      <c r="G330" s="72"/>
      <c r="H330" s="72"/>
      <c r="I330" s="82"/>
      <c r="J330" s="134"/>
    </row>
    <row r="331" spans="1:10">
      <c r="A331" s="178"/>
      <c r="B331" s="72"/>
      <c r="C331" s="90" t="s">
        <v>343</v>
      </c>
      <c r="D331" s="82"/>
      <c r="E331" s="82">
        <v>5</v>
      </c>
      <c r="F331" s="82">
        <v>15</v>
      </c>
      <c r="G331" s="698">
        <f>2*3.14*0.0127</f>
        <v>7.9755999999999994E-2</v>
      </c>
      <c r="H331" s="82">
        <v>1.1499999999999999</v>
      </c>
      <c r="I331" s="82"/>
      <c r="J331" s="134">
        <f>E331*F331*G331*H331</f>
        <v>6.8789549999999986</v>
      </c>
    </row>
    <row r="332" spans="1:10">
      <c r="A332" s="178"/>
      <c r="B332" s="72"/>
      <c r="C332" s="90" t="s">
        <v>347</v>
      </c>
      <c r="D332" s="82"/>
      <c r="E332" s="82">
        <v>5</v>
      </c>
      <c r="F332" s="82">
        <v>1</v>
      </c>
      <c r="G332" s="698">
        <v>6.08E-2</v>
      </c>
      <c r="H332" s="82">
        <v>1.75</v>
      </c>
      <c r="I332" s="82"/>
      <c r="J332" s="134">
        <f t="shared" ref="J332:J334" si="40">E332*F332*G332*H332</f>
        <v>0.53200000000000003</v>
      </c>
    </row>
    <row r="333" spans="1:10">
      <c r="A333" s="179"/>
      <c r="B333" s="180"/>
      <c r="C333" s="90" t="s">
        <v>348</v>
      </c>
      <c r="D333" s="82"/>
      <c r="E333" s="82">
        <v>5</v>
      </c>
      <c r="F333" s="82">
        <v>2</v>
      </c>
      <c r="G333" s="698">
        <v>3.5400000000000001E-2</v>
      </c>
      <c r="H333" s="82">
        <v>1.75</v>
      </c>
      <c r="I333" s="82"/>
      <c r="J333" s="134">
        <f t="shared" si="40"/>
        <v>0.61949999999999994</v>
      </c>
    </row>
    <row r="334" spans="1:10">
      <c r="A334" s="179"/>
      <c r="B334" s="180"/>
      <c r="C334" s="90" t="s">
        <v>350</v>
      </c>
      <c r="D334" s="82"/>
      <c r="E334" s="82">
        <v>5</v>
      </c>
      <c r="F334" s="82">
        <v>2</v>
      </c>
      <c r="G334" s="698">
        <v>3.5400000000000001E-2</v>
      </c>
      <c r="H334" s="82">
        <v>1.1499999999999999</v>
      </c>
      <c r="I334" s="82"/>
      <c r="J334" s="134">
        <f t="shared" si="40"/>
        <v>0.40709999999999996</v>
      </c>
    </row>
    <row r="335" spans="1:10" ht="25.5">
      <c r="A335" s="179"/>
      <c r="B335" s="90"/>
      <c r="C335" s="189" t="s">
        <v>351</v>
      </c>
      <c r="D335" s="82"/>
      <c r="E335" s="187" t="s">
        <v>346</v>
      </c>
      <c r="F335" s="187" t="s">
        <v>345</v>
      </c>
      <c r="G335" s="187" t="s">
        <v>344</v>
      </c>
      <c r="H335" s="187" t="s">
        <v>160</v>
      </c>
      <c r="I335" s="82"/>
      <c r="J335" s="134"/>
    </row>
    <row r="336" spans="1:10">
      <c r="A336" s="178"/>
      <c r="B336" s="72"/>
      <c r="C336" s="90" t="s">
        <v>343</v>
      </c>
      <c r="D336" s="82"/>
      <c r="E336" s="82">
        <v>4</v>
      </c>
      <c r="F336" s="82">
        <v>15</v>
      </c>
      <c r="G336" s="698">
        <f>2*3.14*0.0127</f>
        <v>7.9755999999999994E-2</v>
      </c>
      <c r="H336" s="82">
        <v>1.1499999999999999</v>
      </c>
      <c r="I336" s="82"/>
      <c r="J336" s="134">
        <f>E336*F336*G336*H336</f>
        <v>5.5031639999999991</v>
      </c>
    </row>
    <row r="337" spans="1:10">
      <c r="A337" s="178"/>
      <c r="B337" s="72"/>
      <c r="C337" s="90" t="s">
        <v>347</v>
      </c>
      <c r="D337" s="82"/>
      <c r="E337" s="82">
        <v>4</v>
      </c>
      <c r="F337" s="82">
        <v>1</v>
      </c>
      <c r="G337" s="698">
        <v>6.08E-2</v>
      </c>
      <c r="H337" s="82">
        <v>1.75</v>
      </c>
      <c r="I337" s="82"/>
      <c r="J337" s="134">
        <f t="shared" ref="J337:J339" si="41">E337*F337*G337*H337</f>
        <v>0.42559999999999998</v>
      </c>
    </row>
    <row r="338" spans="1:10">
      <c r="A338" s="179"/>
      <c r="B338" s="180"/>
      <c r="C338" s="90" t="s">
        <v>348</v>
      </c>
      <c r="D338" s="82"/>
      <c r="E338" s="82">
        <v>4</v>
      </c>
      <c r="F338" s="82">
        <v>2</v>
      </c>
      <c r="G338" s="698">
        <v>3.5400000000000001E-2</v>
      </c>
      <c r="H338" s="82">
        <v>1.75</v>
      </c>
      <c r="I338" s="82"/>
      <c r="J338" s="134">
        <f t="shared" si="41"/>
        <v>0.49560000000000004</v>
      </c>
    </row>
    <row r="339" spans="1:10">
      <c r="A339" s="179"/>
      <c r="B339" s="180"/>
      <c r="C339" s="90" t="s">
        <v>350</v>
      </c>
      <c r="D339" s="82"/>
      <c r="E339" s="82">
        <v>4</v>
      </c>
      <c r="F339" s="82">
        <v>2</v>
      </c>
      <c r="G339" s="698">
        <v>3.5400000000000001E-2</v>
      </c>
      <c r="H339" s="82">
        <v>1.1499999999999999</v>
      </c>
      <c r="I339" s="82"/>
      <c r="J339" s="134">
        <f t="shared" si="41"/>
        <v>0.32567999999999997</v>
      </c>
    </row>
    <row r="340" spans="1:10" s="126" customFormat="1" ht="25.5">
      <c r="A340" s="694"/>
      <c r="B340" s="695"/>
      <c r="C340" s="696" t="s">
        <v>353</v>
      </c>
      <c r="D340" s="697"/>
      <c r="E340" s="697" t="s">
        <v>346</v>
      </c>
      <c r="F340" s="697" t="s">
        <v>345</v>
      </c>
      <c r="G340" s="697" t="s">
        <v>344</v>
      </c>
      <c r="H340" s="697" t="s">
        <v>160</v>
      </c>
      <c r="I340" s="187"/>
      <c r="J340" s="188"/>
    </row>
    <row r="341" spans="1:10">
      <c r="A341" s="179"/>
      <c r="B341" s="90"/>
      <c r="C341" s="189" t="s">
        <v>354</v>
      </c>
      <c r="D341" s="82"/>
      <c r="E341" s="72"/>
      <c r="F341" s="72"/>
      <c r="G341" s="72"/>
      <c r="H341" s="72"/>
      <c r="I341" s="82"/>
      <c r="J341" s="134"/>
    </row>
    <row r="342" spans="1:10">
      <c r="A342" s="178"/>
      <c r="B342" s="72"/>
      <c r="C342" s="90" t="s">
        <v>343</v>
      </c>
      <c r="D342" s="82"/>
      <c r="E342" s="82">
        <v>1</v>
      </c>
      <c r="F342" s="82">
        <v>15</v>
      </c>
      <c r="G342" s="698">
        <f>2*3.14*0.0127</f>
        <v>7.9755999999999994E-2</v>
      </c>
      <c r="H342" s="82">
        <v>1.6</v>
      </c>
      <c r="I342" s="82"/>
      <c r="J342" s="134">
        <f>E342*F342*G342*H342</f>
        <v>1.9141440000000001</v>
      </c>
    </row>
    <row r="343" spans="1:10">
      <c r="A343" s="178"/>
      <c r="B343" s="72"/>
      <c r="C343" s="90" t="s">
        <v>347</v>
      </c>
      <c r="D343" s="82"/>
      <c r="E343" s="82">
        <v>1</v>
      </c>
      <c r="F343" s="82">
        <v>1</v>
      </c>
      <c r="G343" s="698">
        <v>6.08E-2</v>
      </c>
      <c r="H343" s="82">
        <v>1.7</v>
      </c>
      <c r="I343" s="82"/>
      <c r="J343" s="134">
        <f t="shared" ref="J343:J344" si="42">E343*F343*G343*H343</f>
        <v>0.10335999999999999</v>
      </c>
    </row>
    <row r="344" spans="1:10">
      <c r="A344" s="179"/>
      <c r="B344" s="180"/>
      <c r="C344" s="90" t="s">
        <v>348</v>
      </c>
      <c r="D344" s="82"/>
      <c r="E344" s="82">
        <v>1</v>
      </c>
      <c r="F344" s="82">
        <v>2</v>
      </c>
      <c r="G344" s="698">
        <v>3.5400000000000001E-2</v>
      </c>
      <c r="H344" s="82">
        <v>1.7</v>
      </c>
      <c r="I344" s="82"/>
      <c r="J344" s="134">
        <f t="shared" si="42"/>
        <v>0.12035999999999999</v>
      </c>
    </row>
    <row r="345" spans="1:10">
      <c r="A345" s="179"/>
      <c r="B345" s="90"/>
      <c r="C345" s="189" t="s">
        <v>355</v>
      </c>
      <c r="D345" s="82"/>
      <c r="E345" s="72"/>
      <c r="F345" s="72"/>
      <c r="G345" s="72"/>
      <c r="H345" s="72"/>
      <c r="I345" s="82"/>
      <c r="J345" s="134"/>
    </row>
    <row r="346" spans="1:10">
      <c r="A346" s="178"/>
      <c r="B346" s="72"/>
      <c r="C346" s="90" t="s">
        <v>343</v>
      </c>
      <c r="D346" s="82"/>
      <c r="E346" s="82">
        <v>1</v>
      </c>
      <c r="F346" s="82">
        <v>12</v>
      </c>
      <c r="G346" s="698">
        <f>2*3.14*0.0127</f>
        <v>7.9755999999999994E-2</v>
      </c>
      <c r="H346" s="82">
        <v>1.1000000000000001</v>
      </c>
      <c r="I346" s="82"/>
      <c r="J346" s="134">
        <f>E346*F346*G346*H346</f>
        <v>1.0527792</v>
      </c>
    </row>
    <row r="347" spans="1:10">
      <c r="A347" s="178"/>
      <c r="B347" s="72"/>
      <c r="C347" s="90" t="s">
        <v>347</v>
      </c>
      <c r="D347" s="82"/>
      <c r="E347" s="82">
        <v>1</v>
      </c>
      <c r="F347" s="82">
        <v>1</v>
      </c>
      <c r="G347" s="698">
        <v>6.08E-2</v>
      </c>
      <c r="H347" s="82">
        <v>1.35</v>
      </c>
      <c r="I347" s="82"/>
      <c r="J347" s="134">
        <f t="shared" ref="J347:J348" si="43">E347*F347*G347*H347</f>
        <v>8.208E-2</v>
      </c>
    </row>
    <row r="348" spans="1:10">
      <c r="A348" s="179"/>
      <c r="B348" s="180"/>
      <c r="C348" s="90" t="s">
        <v>348</v>
      </c>
      <c r="D348" s="82"/>
      <c r="E348" s="82">
        <v>1</v>
      </c>
      <c r="F348" s="82">
        <v>2</v>
      </c>
      <c r="G348" s="698">
        <v>3.5400000000000001E-2</v>
      </c>
      <c r="H348" s="82">
        <v>1.35</v>
      </c>
      <c r="I348" s="82"/>
      <c r="J348" s="134">
        <f t="shared" si="43"/>
        <v>9.5580000000000012E-2</v>
      </c>
    </row>
    <row r="349" spans="1:10">
      <c r="A349" s="142"/>
      <c r="B349" s="143"/>
      <c r="C349" s="144"/>
      <c r="D349" s="145"/>
      <c r="E349" s="145"/>
      <c r="F349" s="145"/>
      <c r="G349" s="145"/>
      <c r="H349" s="145"/>
      <c r="I349" s="146" t="s">
        <v>193</v>
      </c>
      <c r="J349" s="147">
        <f>SUM(J330:J348)</f>
        <v>18.555902199999998</v>
      </c>
    </row>
    <row r="350" spans="1:10">
      <c r="A350" s="81"/>
      <c r="B350" s="88"/>
      <c r="C350" s="87"/>
      <c r="D350" s="82"/>
      <c r="E350" s="82"/>
      <c r="F350" s="82"/>
      <c r="G350" s="82"/>
      <c r="H350" s="82"/>
      <c r="I350" s="82"/>
      <c r="J350" s="80"/>
    </row>
    <row r="351" spans="1:10" s="76" customFormat="1">
      <c r="A351" s="77">
        <v>4</v>
      </c>
      <c r="B351" s="800" t="s">
        <v>130</v>
      </c>
      <c r="C351" s="800"/>
      <c r="D351" s="800"/>
      <c r="E351" s="800"/>
      <c r="F351" s="800"/>
      <c r="G351" s="800"/>
      <c r="H351" s="800"/>
      <c r="I351" s="800"/>
      <c r="J351" s="800"/>
    </row>
    <row r="352" spans="1:10" s="126" customFormat="1" ht="38.25">
      <c r="A352" s="119" t="s">
        <v>49</v>
      </c>
      <c r="B352" s="118">
        <v>90822</v>
      </c>
      <c r="C352" s="120" t="s">
        <v>229</v>
      </c>
      <c r="D352" s="117" t="s">
        <v>1</v>
      </c>
      <c r="E352" s="117" t="s">
        <v>19</v>
      </c>
      <c r="F352" s="121"/>
      <c r="G352" s="122"/>
      <c r="H352" s="123"/>
      <c r="I352" s="124" t="s">
        <v>33</v>
      </c>
      <c r="J352" s="125">
        <f>J355</f>
        <v>2</v>
      </c>
    </row>
    <row r="353" spans="1:10">
      <c r="A353" s="127"/>
      <c r="B353" s="176"/>
      <c r="C353" s="177" t="s">
        <v>230</v>
      </c>
      <c r="D353" s="150"/>
      <c r="E353" s="150"/>
      <c r="F353" s="150"/>
      <c r="G353" s="150"/>
      <c r="H353" s="150"/>
      <c r="I353" s="150"/>
      <c r="J353" s="132">
        <v>1</v>
      </c>
    </row>
    <row r="354" spans="1:10">
      <c r="A354" s="135"/>
      <c r="B354" s="180"/>
      <c r="C354" s="90" t="s">
        <v>198</v>
      </c>
      <c r="D354" s="82"/>
      <c r="E354" s="82"/>
      <c r="F354" s="82"/>
      <c r="G354" s="82"/>
      <c r="H354" s="82"/>
      <c r="I354" s="82"/>
      <c r="J354" s="134">
        <v>1</v>
      </c>
    </row>
    <row r="355" spans="1:10">
      <c r="A355" s="142"/>
      <c r="B355" s="143"/>
      <c r="C355" s="144"/>
      <c r="D355" s="145"/>
      <c r="E355" s="145"/>
      <c r="F355" s="145"/>
      <c r="G355" s="145"/>
      <c r="H355" s="145"/>
      <c r="I355" s="146" t="s">
        <v>193</v>
      </c>
      <c r="J355" s="147">
        <f>SUM(J353:J354)</f>
        <v>2</v>
      </c>
    </row>
    <row r="356" spans="1:10">
      <c r="A356" s="81"/>
      <c r="B356" s="89"/>
      <c r="C356" s="87"/>
      <c r="D356" s="82"/>
      <c r="E356" s="82"/>
      <c r="F356" s="82"/>
      <c r="G356" s="82"/>
      <c r="H356" s="82"/>
      <c r="I356" s="82"/>
      <c r="J356" s="80"/>
    </row>
    <row r="357" spans="1:10" s="126" customFormat="1" ht="38.25">
      <c r="A357" s="119" t="s">
        <v>50</v>
      </c>
      <c r="B357" s="118">
        <v>90823</v>
      </c>
      <c r="C357" s="120" t="s">
        <v>211</v>
      </c>
      <c r="D357" s="117" t="s">
        <v>1</v>
      </c>
      <c r="E357" s="117" t="s">
        <v>19</v>
      </c>
      <c r="F357" s="121"/>
      <c r="G357" s="122"/>
      <c r="H357" s="123"/>
      <c r="I357" s="124" t="s">
        <v>33</v>
      </c>
      <c r="J357" s="125">
        <f>J361</f>
        <v>3</v>
      </c>
    </row>
    <row r="358" spans="1:10">
      <c r="A358" s="127"/>
      <c r="B358" s="176"/>
      <c r="C358" s="177" t="s">
        <v>32</v>
      </c>
      <c r="D358" s="150"/>
      <c r="E358" s="150"/>
      <c r="F358" s="150"/>
      <c r="G358" s="150"/>
      <c r="H358" s="150"/>
      <c r="I358" s="150"/>
      <c r="J358" s="132">
        <v>1</v>
      </c>
    </row>
    <row r="359" spans="1:10">
      <c r="A359" s="135"/>
      <c r="B359" s="180"/>
      <c r="C359" s="90" t="s">
        <v>102</v>
      </c>
      <c r="D359" s="82"/>
      <c r="E359" s="82"/>
      <c r="F359" s="82"/>
      <c r="G359" s="82"/>
      <c r="H359" s="82"/>
      <c r="I359" s="82"/>
      <c r="J359" s="134">
        <v>1</v>
      </c>
    </row>
    <row r="360" spans="1:10">
      <c r="A360" s="135"/>
      <c r="B360" s="180"/>
      <c r="C360" s="90" t="s">
        <v>178</v>
      </c>
      <c r="D360" s="82"/>
      <c r="E360" s="82"/>
      <c r="F360" s="82"/>
      <c r="G360" s="82"/>
      <c r="H360" s="82"/>
      <c r="I360" s="82"/>
      <c r="J360" s="134">
        <v>1</v>
      </c>
    </row>
    <row r="361" spans="1:10">
      <c r="A361" s="142"/>
      <c r="B361" s="143"/>
      <c r="C361" s="144"/>
      <c r="D361" s="145"/>
      <c r="E361" s="145"/>
      <c r="F361" s="145"/>
      <c r="G361" s="145"/>
      <c r="H361" s="145"/>
      <c r="I361" s="146" t="s">
        <v>193</v>
      </c>
      <c r="J361" s="147">
        <f>SUM(J358:J360)</f>
        <v>3</v>
      </c>
    </row>
    <row r="362" spans="1:10">
      <c r="A362" s="81"/>
      <c r="B362" s="89"/>
      <c r="C362" s="87"/>
      <c r="D362" s="82"/>
      <c r="E362" s="82"/>
      <c r="F362" s="82"/>
      <c r="G362" s="82"/>
      <c r="H362" s="82"/>
      <c r="I362" s="82"/>
      <c r="J362" s="80"/>
    </row>
    <row r="363" spans="1:10" s="126" customFormat="1" ht="25.5">
      <c r="A363" s="119" t="s">
        <v>135</v>
      </c>
      <c r="B363" s="118">
        <v>90817</v>
      </c>
      <c r="C363" s="120" t="s">
        <v>233</v>
      </c>
      <c r="D363" s="117" t="s">
        <v>1</v>
      </c>
      <c r="E363" s="117" t="s">
        <v>19</v>
      </c>
      <c r="F363" s="121"/>
      <c r="G363" s="122"/>
      <c r="H363" s="123"/>
      <c r="I363" s="124" t="s">
        <v>33</v>
      </c>
      <c r="J363" s="125">
        <f>SUM(J366)</f>
        <v>2</v>
      </c>
    </row>
    <row r="364" spans="1:10">
      <c r="A364" s="127"/>
      <c r="B364" s="176"/>
      <c r="C364" s="177" t="s">
        <v>230</v>
      </c>
      <c r="D364" s="150"/>
      <c r="E364" s="150"/>
      <c r="F364" s="150"/>
      <c r="G364" s="150"/>
      <c r="H364" s="150"/>
      <c r="I364" s="150"/>
      <c r="J364" s="132">
        <v>1</v>
      </c>
    </row>
    <row r="365" spans="1:10">
      <c r="A365" s="135"/>
      <c r="B365" s="180"/>
      <c r="C365" s="90" t="s">
        <v>198</v>
      </c>
      <c r="D365" s="82"/>
      <c r="E365" s="82"/>
      <c r="F365" s="82"/>
      <c r="G365" s="82"/>
      <c r="H365" s="82"/>
      <c r="I365" s="82"/>
      <c r="J365" s="134">
        <v>1</v>
      </c>
    </row>
    <row r="366" spans="1:10">
      <c r="A366" s="142"/>
      <c r="B366" s="143"/>
      <c r="C366" s="144"/>
      <c r="D366" s="145"/>
      <c r="E366" s="145"/>
      <c r="F366" s="145"/>
      <c r="G366" s="145"/>
      <c r="H366" s="145"/>
      <c r="I366" s="146" t="s">
        <v>193</v>
      </c>
      <c r="J366" s="147">
        <f>SUM(J364:J365)</f>
        <v>2</v>
      </c>
    </row>
    <row r="367" spans="1:10">
      <c r="A367" s="81"/>
      <c r="B367" s="89"/>
      <c r="C367" s="87"/>
      <c r="D367" s="82"/>
      <c r="E367" s="82"/>
      <c r="F367" s="82"/>
      <c r="G367" s="82"/>
      <c r="H367" s="82"/>
      <c r="I367" s="82"/>
      <c r="J367" s="80"/>
    </row>
    <row r="368" spans="1:10" s="126" customFormat="1" ht="25.5">
      <c r="A368" s="119" t="s">
        <v>136</v>
      </c>
      <c r="B368" s="118">
        <v>90818</v>
      </c>
      <c r="C368" s="120" t="s">
        <v>82</v>
      </c>
      <c r="D368" s="117" t="s">
        <v>1</v>
      </c>
      <c r="E368" s="117" t="s">
        <v>19</v>
      </c>
      <c r="F368" s="121"/>
      <c r="G368" s="122"/>
      <c r="H368" s="123"/>
      <c r="I368" s="124" t="s">
        <v>33</v>
      </c>
      <c r="J368" s="125">
        <f>SUM(J372)</f>
        <v>3</v>
      </c>
    </row>
    <row r="369" spans="1:10">
      <c r="A369" s="127"/>
      <c r="B369" s="176"/>
      <c r="C369" s="177" t="s">
        <v>32</v>
      </c>
      <c r="D369" s="150"/>
      <c r="E369" s="150"/>
      <c r="F369" s="150"/>
      <c r="G369" s="150"/>
      <c r="H369" s="150"/>
      <c r="I369" s="150"/>
      <c r="J369" s="132">
        <v>1</v>
      </c>
    </row>
    <row r="370" spans="1:10">
      <c r="A370" s="135"/>
      <c r="B370" s="180"/>
      <c r="C370" s="90" t="s">
        <v>102</v>
      </c>
      <c r="D370" s="82"/>
      <c r="E370" s="82"/>
      <c r="F370" s="82"/>
      <c r="G370" s="82"/>
      <c r="H370" s="82"/>
      <c r="I370" s="82"/>
      <c r="J370" s="134">
        <v>1</v>
      </c>
    </row>
    <row r="371" spans="1:10">
      <c r="A371" s="135"/>
      <c r="B371" s="180"/>
      <c r="C371" s="90" t="s">
        <v>178</v>
      </c>
      <c r="D371" s="82"/>
      <c r="E371" s="82"/>
      <c r="F371" s="82"/>
      <c r="G371" s="82"/>
      <c r="H371" s="82"/>
      <c r="I371" s="82"/>
      <c r="J371" s="134">
        <v>1</v>
      </c>
    </row>
    <row r="372" spans="1:10">
      <c r="A372" s="142"/>
      <c r="B372" s="143"/>
      <c r="C372" s="144"/>
      <c r="D372" s="145"/>
      <c r="E372" s="145"/>
      <c r="F372" s="145"/>
      <c r="G372" s="145"/>
      <c r="H372" s="145"/>
      <c r="I372" s="146" t="s">
        <v>193</v>
      </c>
      <c r="J372" s="147">
        <f>SUM(J369:J371)</f>
        <v>3</v>
      </c>
    </row>
    <row r="373" spans="1:10">
      <c r="A373" s="81"/>
      <c r="B373" s="89"/>
      <c r="C373" s="87"/>
      <c r="D373" s="82"/>
      <c r="E373" s="82"/>
      <c r="F373" s="82"/>
      <c r="G373" s="82"/>
      <c r="H373" s="82"/>
      <c r="I373" s="82"/>
      <c r="J373" s="80"/>
    </row>
    <row r="374" spans="1:10" s="126" customFormat="1" ht="25.5">
      <c r="A374" s="119" t="s">
        <v>51</v>
      </c>
      <c r="B374" s="118">
        <v>90828</v>
      </c>
      <c r="C374" s="120" t="s">
        <v>234</v>
      </c>
      <c r="D374" s="117" t="s">
        <v>1</v>
      </c>
      <c r="E374" s="117" t="s">
        <v>19</v>
      </c>
      <c r="F374" s="121"/>
      <c r="G374" s="122"/>
      <c r="H374" s="123"/>
      <c r="I374" s="124" t="s">
        <v>33</v>
      </c>
      <c r="J374" s="125">
        <f>SUM(J377)</f>
        <v>2</v>
      </c>
    </row>
    <row r="375" spans="1:10">
      <c r="A375" s="127"/>
      <c r="B375" s="176"/>
      <c r="C375" s="177" t="s">
        <v>230</v>
      </c>
      <c r="D375" s="150"/>
      <c r="E375" s="150"/>
      <c r="F375" s="150"/>
      <c r="G375" s="150"/>
      <c r="H375" s="150"/>
      <c r="I375" s="150"/>
      <c r="J375" s="132">
        <v>1</v>
      </c>
    </row>
    <row r="376" spans="1:10">
      <c r="A376" s="135"/>
      <c r="B376" s="180"/>
      <c r="C376" s="90" t="s">
        <v>198</v>
      </c>
      <c r="D376" s="82"/>
      <c r="E376" s="82"/>
      <c r="F376" s="82"/>
      <c r="G376" s="82"/>
      <c r="H376" s="82"/>
      <c r="I376" s="82"/>
      <c r="J376" s="134">
        <v>1</v>
      </c>
    </row>
    <row r="377" spans="1:10">
      <c r="A377" s="142"/>
      <c r="B377" s="143"/>
      <c r="C377" s="144"/>
      <c r="D377" s="145"/>
      <c r="E377" s="145"/>
      <c r="F377" s="145"/>
      <c r="G377" s="145"/>
      <c r="H377" s="145"/>
      <c r="I377" s="146" t="s">
        <v>193</v>
      </c>
      <c r="J377" s="147">
        <f>SUM(J375:J376)</f>
        <v>2</v>
      </c>
    </row>
    <row r="378" spans="1:10">
      <c r="A378" s="81"/>
      <c r="B378" s="89"/>
      <c r="C378" s="87"/>
      <c r="D378" s="82"/>
      <c r="E378" s="82"/>
      <c r="F378" s="82"/>
      <c r="G378" s="82"/>
      <c r="H378" s="82"/>
      <c r="I378" s="82"/>
      <c r="J378" s="80"/>
    </row>
    <row r="379" spans="1:10" s="126" customFormat="1" ht="25.5">
      <c r="A379" s="119" t="s">
        <v>231</v>
      </c>
      <c r="B379" s="118">
        <v>91303</v>
      </c>
      <c r="C379" s="120" t="s">
        <v>213</v>
      </c>
      <c r="D379" s="117" t="s">
        <v>1</v>
      </c>
      <c r="E379" s="117" t="s">
        <v>19</v>
      </c>
      <c r="F379" s="121"/>
      <c r="G379" s="122"/>
      <c r="H379" s="123"/>
      <c r="I379" s="124" t="s">
        <v>33</v>
      </c>
      <c r="J379" s="125">
        <f>SUM(J383)</f>
        <v>3</v>
      </c>
    </row>
    <row r="380" spans="1:10">
      <c r="A380" s="127"/>
      <c r="B380" s="176"/>
      <c r="C380" s="177" t="s">
        <v>32</v>
      </c>
      <c r="D380" s="150"/>
      <c r="E380" s="150"/>
      <c r="F380" s="150"/>
      <c r="G380" s="150"/>
      <c r="H380" s="150"/>
      <c r="I380" s="150"/>
      <c r="J380" s="132">
        <v>1</v>
      </c>
    </row>
    <row r="381" spans="1:10">
      <c r="A381" s="135"/>
      <c r="B381" s="180"/>
      <c r="C381" s="90" t="s">
        <v>102</v>
      </c>
      <c r="D381" s="82"/>
      <c r="E381" s="82"/>
      <c r="F381" s="82"/>
      <c r="G381" s="82"/>
      <c r="H381" s="82"/>
      <c r="I381" s="82"/>
      <c r="J381" s="134">
        <v>1</v>
      </c>
    </row>
    <row r="382" spans="1:10">
      <c r="A382" s="135"/>
      <c r="B382" s="180"/>
      <c r="C382" s="90" t="s">
        <v>178</v>
      </c>
      <c r="D382" s="82"/>
      <c r="E382" s="82"/>
      <c r="F382" s="82"/>
      <c r="G382" s="82"/>
      <c r="H382" s="82"/>
      <c r="I382" s="82"/>
      <c r="J382" s="134">
        <v>1</v>
      </c>
    </row>
    <row r="383" spans="1:10">
      <c r="A383" s="142"/>
      <c r="B383" s="143"/>
      <c r="C383" s="144"/>
      <c r="D383" s="145"/>
      <c r="E383" s="145"/>
      <c r="F383" s="145"/>
      <c r="G383" s="145"/>
      <c r="H383" s="145"/>
      <c r="I383" s="146" t="s">
        <v>193</v>
      </c>
      <c r="J383" s="147">
        <f>SUM(J380:J382)</f>
        <v>3</v>
      </c>
    </row>
    <row r="384" spans="1:10">
      <c r="A384" s="81"/>
      <c r="B384" s="89"/>
      <c r="C384" s="87"/>
      <c r="D384" s="82"/>
      <c r="E384" s="82"/>
      <c r="F384" s="82"/>
      <c r="G384" s="82"/>
      <c r="H384" s="82"/>
      <c r="I384" s="82"/>
      <c r="J384" s="80"/>
    </row>
    <row r="385" spans="1:10" s="126" customFormat="1" ht="38.25">
      <c r="A385" s="119" t="s">
        <v>232</v>
      </c>
      <c r="B385" s="118">
        <v>91304</v>
      </c>
      <c r="C385" s="120" t="s">
        <v>212</v>
      </c>
      <c r="D385" s="117" t="s">
        <v>1</v>
      </c>
      <c r="E385" s="117" t="s">
        <v>19</v>
      </c>
      <c r="F385" s="121"/>
      <c r="G385" s="122"/>
      <c r="H385" s="123"/>
      <c r="I385" s="124" t="s">
        <v>33</v>
      </c>
      <c r="J385" s="125">
        <f>SUM(J391)</f>
        <v>5</v>
      </c>
    </row>
    <row r="386" spans="1:10">
      <c r="A386" s="127"/>
      <c r="B386" s="176"/>
      <c r="C386" s="177" t="s">
        <v>32</v>
      </c>
      <c r="D386" s="150"/>
      <c r="E386" s="150"/>
      <c r="F386" s="150"/>
      <c r="G386" s="150"/>
      <c r="H386" s="150"/>
      <c r="I386" s="150"/>
      <c r="J386" s="132">
        <v>1</v>
      </c>
    </row>
    <row r="387" spans="1:10">
      <c r="A387" s="135"/>
      <c r="B387" s="180"/>
      <c r="C387" s="90" t="s">
        <v>102</v>
      </c>
      <c r="D387" s="82"/>
      <c r="E387" s="82"/>
      <c r="F387" s="82"/>
      <c r="G387" s="82"/>
      <c r="H387" s="82"/>
      <c r="I387" s="82"/>
      <c r="J387" s="134">
        <v>1</v>
      </c>
    </row>
    <row r="388" spans="1:10">
      <c r="A388" s="135"/>
      <c r="B388" s="180"/>
      <c r="C388" s="90" t="s">
        <v>178</v>
      </c>
      <c r="D388" s="82"/>
      <c r="E388" s="82"/>
      <c r="F388" s="82"/>
      <c r="G388" s="82"/>
      <c r="H388" s="82"/>
      <c r="I388" s="82"/>
      <c r="J388" s="134">
        <v>1</v>
      </c>
    </row>
    <row r="389" spans="1:10">
      <c r="A389" s="135"/>
      <c r="B389" s="180"/>
      <c r="C389" s="90" t="s">
        <v>230</v>
      </c>
      <c r="D389" s="82"/>
      <c r="E389" s="82"/>
      <c r="F389" s="82"/>
      <c r="G389" s="82"/>
      <c r="H389" s="82"/>
      <c r="I389" s="82"/>
      <c r="J389" s="134">
        <v>1</v>
      </c>
    </row>
    <row r="390" spans="1:10">
      <c r="A390" s="135"/>
      <c r="B390" s="180"/>
      <c r="C390" s="90" t="s">
        <v>198</v>
      </c>
      <c r="D390" s="82"/>
      <c r="E390" s="82"/>
      <c r="F390" s="82"/>
      <c r="G390" s="82"/>
      <c r="H390" s="82"/>
      <c r="I390" s="82"/>
      <c r="J390" s="134">
        <v>1</v>
      </c>
    </row>
    <row r="391" spans="1:10">
      <c r="A391" s="142"/>
      <c r="B391" s="143"/>
      <c r="C391" s="144"/>
      <c r="D391" s="145"/>
      <c r="E391" s="145"/>
      <c r="F391" s="145"/>
      <c r="G391" s="145"/>
      <c r="H391" s="145"/>
      <c r="I391" s="146" t="s">
        <v>193</v>
      </c>
      <c r="J391" s="147">
        <f>SUM(J386:J390)</f>
        <v>5</v>
      </c>
    </row>
    <row r="392" spans="1:10">
      <c r="A392" s="81"/>
      <c r="B392" s="89"/>
      <c r="C392" s="87"/>
      <c r="D392" s="82"/>
      <c r="E392" s="82"/>
      <c r="F392" s="82"/>
      <c r="G392" s="82"/>
      <c r="H392" s="82"/>
      <c r="I392" s="82"/>
      <c r="J392" s="80"/>
    </row>
    <row r="393" spans="1:10" s="126" customFormat="1" ht="25.5">
      <c r="A393" s="119" t="s">
        <v>235</v>
      </c>
      <c r="B393" s="118">
        <v>72200</v>
      </c>
      <c r="C393" s="120" t="s">
        <v>214</v>
      </c>
      <c r="D393" s="117" t="s">
        <v>1</v>
      </c>
      <c r="E393" s="117" t="s">
        <v>8</v>
      </c>
      <c r="F393" s="121"/>
      <c r="G393" s="122"/>
      <c r="H393" s="123"/>
      <c r="I393" s="124" t="s">
        <v>33</v>
      </c>
      <c r="J393" s="125">
        <f>J401</f>
        <v>18.948</v>
      </c>
    </row>
    <row r="394" spans="1:10" s="126" customFormat="1">
      <c r="A394" s="162"/>
      <c r="B394" s="163"/>
      <c r="C394" s="164"/>
      <c r="D394" s="165"/>
      <c r="E394" s="165"/>
      <c r="F394" s="166" t="s">
        <v>159</v>
      </c>
      <c r="G394" s="166" t="s">
        <v>215</v>
      </c>
      <c r="H394" s="166" t="s">
        <v>160</v>
      </c>
      <c r="I394" s="166" t="s">
        <v>162</v>
      </c>
      <c r="J394" s="168"/>
    </row>
    <row r="395" spans="1:10">
      <c r="A395" s="180"/>
      <c r="B395" s="181"/>
      <c r="C395" s="181" t="s">
        <v>237</v>
      </c>
      <c r="D395" s="82"/>
      <c r="E395" s="82"/>
      <c r="F395" s="82">
        <v>2</v>
      </c>
      <c r="G395" s="82">
        <v>2</v>
      </c>
      <c r="H395" s="82">
        <v>0.8</v>
      </c>
      <c r="I395" s="82">
        <v>2.1</v>
      </c>
      <c r="J395" s="80">
        <f>F395*G395*H395*I395</f>
        <v>6.7200000000000006</v>
      </c>
    </row>
    <row r="396" spans="1:10">
      <c r="A396" s="180"/>
      <c r="B396" s="181"/>
      <c r="C396" s="181"/>
      <c r="D396" s="82"/>
      <c r="E396" s="82"/>
      <c r="F396" s="82">
        <v>2</v>
      </c>
      <c r="G396" s="82">
        <v>2</v>
      </c>
      <c r="H396" s="82">
        <v>0.8</v>
      </c>
      <c r="I396" s="82">
        <v>0.03</v>
      </c>
      <c r="J396" s="80">
        <f t="shared" ref="J396:J397" si="44">F396*G396*H396*I396</f>
        <v>9.6000000000000002E-2</v>
      </c>
    </row>
    <row r="397" spans="1:10">
      <c r="A397" s="180"/>
      <c r="B397" s="181"/>
      <c r="C397" s="181"/>
      <c r="D397" s="82"/>
      <c r="E397" s="82"/>
      <c r="F397" s="82">
        <v>2</v>
      </c>
      <c r="G397" s="82">
        <v>2</v>
      </c>
      <c r="H397" s="82">
        <v>2.1</v>
      </c>
      <c r="I397" s="82">
        <v>0.03</v>
      </c>
      <c r="J397" s="80">
        <f t="shared" si="44"/>
        <v>0.252</v>
      </c>
    </row>
    <row r="398" spans="1:10">
      <c r="A398" s="180"/>
      <c r="B398" s="181"/>
      <c r="C398" s="181" t="s">
        <v>236</v>
      </c>
      <c r="D398" s="82"/>
      <c r="E398" s="82"/>
      <c r="F398" s="82">
        <v>3</v>
      </c>
      <c r="G398" s="82">
        <v>2</v>
      </c>
      <c r="H398" s="82">
        <v>0.9</v>
      </c>
      <c r="I398" s="82">
        <v>2.1</v>
      </c>
      <c r="J398" s="80">
        <f>F398*G398*H398*I398</f>
        <v>11.340000000000002</v>
      </c>
    </row>
    <row r="399" spans="1:10">
      <c r="A399" s="180"/>
      <c r="B399" s="181"/>
      <c r="C399" s="181"/>
      <c r="D399" s="82"/>
      <c r="E399" s="82"/>
      <c r="F399" s="82">
        <v>3</v>
      </c>
      <c r="G399" s="82">
        <v>2</v>
      </c>
      <c r="H399" s="82">
        <v>0.9</v>
      </c>
      <c r="I399" s="82">
        <v>0.03</v>
      </c>
      <c r="J399" s="80">
        <f t="shared" ref="J399:J400" si="45">F399*G399*H399*I399</f>
        <v>0.16200000000000001</v>
      </c>
    </row>
    <row r="400" spans="1:10">
      <c r="A400" s="180"/>
      <c r="B400" s="181"/>
      <c r="C400" s="181"/>
      <c r="D400" s="82"/>
      <c r="E400" s="82"/>
      <c r="F400" s="82">
        <v>3</v>
      </c>
      <c r="G400" s="82">
        <v>2</v>
      </c>
      <c r="H400" s="82">
        <v>2.1</v>
      </c>
      <c r="I400" s="82">
        <v>0.03</v>
      </c>
      <c r="J400" s="80">
        <f t="shared" si="45"/>
        <v>0.378</v>
      </c>
    </row>
    <row r="401" spans="1:10">
      <c r="A401" s="142"/>
      <c r="B401" s="143"/>
      <c r="C401" s="144"/>
      <c r="D401" s="145"/>
      <c r="E401" s="145"/>
      <c r="F401" s="145"/>
      <c r="G401" s="145"/>
      <c r="H401" s="145"/>
      <c r="I401" s="146" t="s">
        <v>193</v>
      </c>
      <c r="J401" s="147">
        <f>SUM(J394:J400)</f>
        <v>18.948</v>
      </c>
    </row>
    <row r="402" spans="1:10">
      <c r="A402" s="81"/>
      <c r="B402" s="89"/>
      <c r="C402" s="87"/>
      <c r="D402" s="82"/>
      <c r="E402" s="82"/>
      <c r="F402" s="82"/>
      <c r="G402" s="82"/>
      <c r="H402" s="82"/>
      <c r="I402" s="82"/>
      <c r="J402" s="80"/>
    </row>
    <row r="403" spans="1:10" s="126" customFormat="1">
      <c r="A403" s="119" t="s">
        <v>238</v>
      </c>
      <c r="B403" s="118">
        <v>98695</v>
      </c>
      <c r="C403" s="120" t="s">
        <v>753</v>
      </c>
      <c r="D403" s="117" t="s">
        <v>1</v>
      </c>
      <c r="E403" s="117" t="s">
        <v>9</v>
      </c>
      <c r="F403" s="121"/>
      <c r="G403" s="122"/>
      <c r="H403" s="123"/>
      <c r="I403" s="124" t="s">
        <v>33</v>
      </c>
      <c r="J403" s="125">
        <f>SUM(J407)</f>
        <v>2.7</v>
      </c>
    </row>
    <row r="404" spans="1:10">
      <c r="A404" s="127"/>
      <c r="B404" s="176"/>
      <c r="C404" s="177" t="s">
        <v>32</v>
      </c>
      <c r="D404" s="150"/>
      <c r="E404" s="150"/>
      <c r="F404" s="150">
        <v>1</v>
      </c>
      <c r="G404" s="150">
        <v>0.9</v>
      </c>
      <c r="H404" s="150"/>
      <c r="I404" s="150"/>
      <c r="J404" s="132">
        <f>F404*G404</f>
        <v>0.9</v>
      </c>
    </row>
    <row r="405" spans="1:10">
      <c r="A405" s="135"/>
      <c r="B405" s="180"/>
      <c r="C405" s="90" t="s">
        <v>95</v>
      </c>
      <c r="D405" s="82"/>
      <c r="E405" s="82"/>
      <c r="F405" s="82">
        <v>1</v>
      </c>
      <c r="G405" s="82">
        <v>0.9</v>
      </c>
      <c r="H405" s="82"/>
      <c r="I405" s="82"/>
      <c r="J405" s="134">
        <f>F405*G405</f>
        <v>0.9</v>
      </c>
    </row>
    <row r="406" spans="1:10">
      <c r="A406" s="135"/>
      <c r="B406" s="180"/>
      <c r="C406" s="90" t="s">
        <v>102</v>
      </c>
      <c r="D406" s="82"/>
      <c r="E406" s="82"/>
      <c r="F406" s="82">
        <v>1</v>
      </c>
      <c r="G406" s="82">
        <v>0.9</v>
      </c>
      <c r="H406" s="82"/>
      <c r="I406" s="82"/>
      <c r="J406" s="134">
        <f t="shared" ref="J406" si="46">F406*G406</f>
        <v>0.9</v>
      </c>
    </row>
    <row r="407" spans="1:10">
      <c r="A407" s="142"/>
      <c r="B407" s="143"/>
      <c r="C407" s="144"/>
      <c r="D407" s="145"/>
      <c r="E407" s="145"/>
      <c r="F407" s="145"/>
      <c r="G407" s="145"/>
      <c r="H407" s="145"/>
      <c r="I407" s="146" t="s">
        <v>193</v>
      </c>
      <c r="J407" s="147">
        <f>SUM(J404:J406)</f>
        <v>2.7</v>
      </c>
    </row>
    <row r="408" spans="1:10">
      <c r="A408" s="81"/>
      <c r="B408" s="89"/>
      <c r="C408" s="87"/>
      <c r="D408" s="82"/>
      <c r="E408" s="82"/>
      <c r="F408" s="82"/>
      <c r="G408" s="82"/>
      <c r="H408" s="82"/>
      <c r="I408" s="82"/>
      <c r="J408" s="80"/>
    </row>
    <row r="409" spans="1:10" s="76" customFormat="1">
      <c r="A409" s="77">
        <v>5</v>
      </c>
      <c r="B409" s="800" t="s">
        <v>216</v>
      </c>
      <c r="C409" s="800"/>
      <c r="D409" s="800"/>
      <c r="E409" s="800"/>
      <c r="F409" s="800"/>
      <c r="G409" s="800"/>
      <c r="H409" s="800"/>
      <c r="I409" s="800"/>
      <c r="J409" s="800"/>
    </row>
    <row r="410" spans="1:10" s="126" customFormat="1" ht="38.25">
      <c r="A410" s="119" t="s">
        <v>52</v>
      </c>
      <c r="B410" s="118">
        <v>94573</v>
      </c>
      <c r="C410" s="120" t="s">
        <v>218</v>
      </c>
      <c r="D410" s="117" t="s">
        <v>1</v>
      </c>
      <c r="E410" s="117" t="s">
        <v>8</v>
      </c>
      <c r="F410" s="121"/>
      <c r="G410" s="122"/>
      <c r="H410" s="123"/>
      <c r="I410" s="124" t="s">
        <v>33</v>
      </c>
      <c r="J410" s="125">
        <f>J413</f>
        <v>22.137499999999999</v>
      </c>
    </row>
    <row r="411" spans="1:10">
      <c r="A411" s="178"/>
      <c r="B411" s="72"/>
      <c r="C411" s="90" t="s">
        <v>102</v>
      </c>
      <c r="D411" s="82"/>
      <c r="E411" s="82"/>
      <c r="F411" s="82">
        <v>5</v>
      </c>
      <c r="G411" s="82">
        <v>1.75</v>
      </c>
      <c r="H411" s="82">
        <v>1.1499999999999999</v>
      </c>
      <c r="I411" s="82"/>
      <c r="J411" s="134">
        <f t="shared" ref="J411" si="47">F411*G411*H411</f>
        <v>10.0625</v>
      </c>
    </row>
    <row r="412" spans="1:10">
      <c r="A412" s="178"/>
      <c r="B412" s="72"/>
      <c r="C412" s="90" t="s">
        <v>178</v>
      </c>
      <c r="D412" s="82"/>
      <c r="E412" s="82"/>
      <c r="F412" s="82">
        <v>6</v>
      </c>
      <c r="G412" s="82">
        <v>1.75</v>
      </c>
      <c r="H412" s="82">
        <v>1.1499999999999999</v>
      </c>
      <c r="I412" s="82"/>
      <c r="J412" s="134">
        <f>F412*G412*H412</f>
        <v>12.074999999999999</v>
      </c>
    </row>
    <row r="413" spans="1:10">
      <c r="A413" s="142"/>
      <c r="B413" s="143"/>
      <c r="C413" s="144"/>
      <c r="D413" s="145"/>
      <c r="E413" s="145"/>
      <c r="F413" s="145"/>
      <c r="G413" s="145"/>
      <c r="H413" s="145"/>
      <c r="I413" s="146" t="s">
        <v>193</v>
      </c>
      <c r="J413" s="147">
        <f>SUM(J411:J412)</f>
        <v>22.137499999999999</v>
      </c>
    </row>
    <row r="414" spans="1:10">
      <c r="A414" s="81"/>
      <c r="B414" s="88"/>
      <c r="C414" s="87"/>
      <c r="D414" s="82"/>
      <c r="E414" s="82"/>
      <c r="F414" s="82"/>
      <c r="G414" s="82"/>
      <c r="H414" s="82"/>
      <c r="I414" s="82"/>
      <c r="J414" s="80"/>
    </row>
    <row r="415" spans="1:10" s="126" customFormat="1" ht="25.5">
      <c r="A415" s="119" t="s">
        <v>217</v>
      </c>
      <c r="B415" s="118" t="s">
        <v>220</v>
      </c>
      <c r="C415" s="120" t="s">
        <v>221</v>
      </c>
      <c r="D415" s="117" t="s">
        <v>93</v>
      </c>
      <c r="E415" s="117" t="s">
        <v>8</v>
      </c>
      <c r="F415" s="121"/>
      <c r="G415" s="122"/>
      <c r="H415" s="123"/>
      <c r="I415" s="124" t="s">
        <v>33</v>
      </c>
      <c r="J415" s="125">
        <f>J420</f>
        <v>11.604999999999999</v>
      </c>
    </row>
    <row r="416" spans="1:10">
      <c r="A416" s="178"/>
      <c r="B416" s="72"/>
      <c r="C416" s="90" t="s">
        <v>102</v>
      </c>
      <c r="D416" s="82"/>
      <c r="E416" s="82"/>
      <c r="F416" s="82">
        <v>3</v>
      </c>
      <c r="G416" s="82">
        <v>1.5</v>
      </c>
      <c r="H416" s="82">
        <v>1.2</v>
      </c>
      <c r="I416" s="82"/>
      <c r="J416" s="134">
        <f t="shared" ref="J416" si="48">F416*G416*H416</f>
        <v>5.3999999999999995</v>
      </c>
    </row>
    <row r="417" spans="1:10">
      <c r="A417" s="178"/>
      <c r="B417" s="72"/>
      <c r="C417" s="90" t="s">
        <v>32</v>
      </c>
      <c r="D417" s="82"/>
      <c r="E417" s="82"/>
      <c r="F417" s="82">
        <v>1</v>
      </c>
      <c r="G417" s="82">
        <v>1.5</v>
      </c>
      <c r="H417" s="82">
        <v>1.2</v>
      </c>
      <c r="I417" s="82"/>
      <c r="J417" s="134">
        <f>F417*G417*H417</f>
        <v>1.7999999999999998</v>
      </c>
    </row>
    <row r="418" spans="1:10">
      <c r="A418" s="178"/>
      <c r="B418" s="72"/>
      <c r="C418" s="90" t="s">
        <v>95</v>
      </c>
      <c r="D418" s="82"/>
      <c r="E418" s="82"/>
      <c r="F418" s="82">
        <v>2</v>
      </c>
      <c r="G418" s="82">
        <v>1.5</v>
      </c>
      <c r="H418" s="82">
        <v>1.2</v>
      </c>
      <c r="I418" s="82"/>
      <c r="J418" s="134">
        <f t="shared" ref="J418:J419" si="49">F418*G418*H418</f>
        <v>3.5999999999999996</v>
      </c>
    </row>
    <row r="419" spans="1:10">
      <c r="A419" s="178"/>
      <c r="B419" s="72"/>
      <c r="C419" s="90"/>
      <c r="D419" s="82"/>
      <c r="E419" s="82"/>
      <c r="F419" s="82">
        <v>1</v>
      </c>
      <c r="G419" s="82">
        <v>1.1499999999999999</v>
      </c>
      <c r="H419" s="82">
        <v>0.7</v>
      </c>
      <c r="I419" s="82"/>
      <c r="J419" s="134">
        <f t="shared" si="49"/>
        <v>0.80499999999999994</v>
      </c>
    </row>
    <row r="420" spans="1:10">
      <c r="A420" s="142"/>
      <c r="B420" s="143"/>
      <c r="C420" s="144"/>
      <c r="D420" s="145"/>
      <c r="E420" s="145"/>
      <c r="F420" s="145"/>
      <c r="G420" s="145"/>
      <c r="H420" s="145"/>
      <c r="I420" s="146" t="s">
        <v>193</v>
      </c>
      <c r="J420" s="147">
        <f>SUM(J416:J419)</f>
        <v>11.604999999999999</v>
      </c>
    </row>
    <row r="421" spans="1:10">
      <c r="A421" s="81"/>
      <c r="B421" s="88"/>
      <c r="C421" s="87"/>
      <c r="D421" s="82"/>
      <c r="E421" s="82"/>
      <c r="F421" s="82"/>
      <c r="G421" s="82"/>
      <c r="H421" s="82"/>
      <c r="I421" s="82"/>
      <c r="J421" s="80"/>
    </row>
    <row r="422" spans="1:10" s="126" customFormat="1">
      <c r="A422" s="119" t="s">
        <v>219</v>
      </c>
      <c r="B422" s="118" t="s">
        <v>223</v>
      </c>
      <c r="C422" s="120" t="s">
        <v>224</v>
      </c>
      <c r="D422" s="117" t="s">
        <v>93</v>
      </c>
      <c r="E422" s="117" t="s">
        <v>225</v>
      </c>
      <c r="F422" s="121"/>
      <c r="G422" s="122"/>
      <c r="H422" s="123"/>
      <c r="I422" s="124" t="s">
        <v>33</v>
      </c>
      <c r="J422" s="125">
        <f>J432</f>
        <v>269.85199999999998</v>
      </c>
    </row>
    <row r="423" spans="1:10" s="126" customFormat="1" ht="25.5">
      <c r="A423" s="184"/>
      <c r="B423" s="185"/>
      <c r="C423" s="186" t="s">
        <v>242</v>
      </c>
      <c r="D423" s="187"/>
      <c r="E423" s="166" t="s">
        <v>159</v>
      </c>
      <c r="F423" s="166" t="s">
        <v>160</v>
      </c>
      <c r="G423" s="166" t="s">
        <v>162</v>
      </c>
      <c r="H423" s="166" t="s">
        <v>174</v>
      </c>
      <c r="I423" s="166" t="s">
        <v>241</v>
      </c>
      <c r="J423" s="188"/>
    </row>
    <row r="424" spans="1:10" s="126" customFormat="1">
      <c r="A424" s="184"/>
      <c r="B424" s="185"/>
      <c r="C424" s="189" t="s">
        <v>244</v>
      </c>
      <c r="D424" s="187"/>
      <c r="E424" s="139"/>
      <c r="F424" s="139"/>
      <c r="G424" s="139"/>
      <c r="H424" s="139"/>
      <c r="I424" s="139"/>
      <c r="J424" s="188"/>
    </row>
    <row r="425" spans="1:10">
      <c r="A425" s="178"/>
      <c r="B425" s="72"/>
      <c r="C425" s="90" t="s">
        <v>102</v>
      </c>
      <c r="D425" s="82"/>
      <c r="E425" s="82">
        <v>3</v>
      </c>
      <c r="F425" s="82">
        <v>1.5</v>
      </c>
      <c r="G425" s="82">
        <v>1.2</v>
      </c>
      <c r="H425" s="82">
        <f>E425*F425*G425</f>
        <v>5.3999999999999995</v>
      </c>
      <c r="I425" s="82">
        <v>9.9</v>
      </c>
      <c r="J425" s="134">
        <f>H425*I425</f>
        <v>53.459999999999994</v>
      </c>
    </row>
    <row r="426" spans="1:10">
      <c r="A426" s="178"/>
      <c r="B426" s="72"/>
      <c r="C426" s="90" t="s">
        <v>32</v>
      </c>
      <c r="D426" s="82"/>
      <c r="E426" s="82">
        <v>1</v>
      </c>
      <c r="F426" s="82">
        <v>1.5</v>
      </c>
      <c r="G426" s="82">
        <v>1.2</v>
      </c>
      <c r="H426" s="82">
        <f t="shared" ref="H426:H431" si="50">E426*F426*G426</f>
        <v>1.7999999999999998</v>
      </c>
      <c r="I426" s="82">
        <v>9.9</v>
      </c>
      <c r="J426" s="134">
        <f t="shared" ref="J426:J431" si="51">H426*I426</f>
        <v>17.82</v>
      </c>
    </row>
    <row r="427" spans="1:10">
      <c r="A427" s="178"/>
      <c r="B427" s="72"/>
      <c r="C427" s="90" t="s">
        <v>95</v>
      </c>
      <c r="D427" s="82"/>
      <c r="E427" s="82">
        <v>2</v>
      </c>
      <c r="F427" s="82">
        <v>1.5</v>
      </c>
      <c r="G427" s="82">
        <v>1.2</v>
      </c>
      <c r="H427" s="82">
        <f t="shared" si="50"/>
        <v>3.5999999999999996</v>
      </c>
      <c r="I427" s="82">
        <v>9.9</v>
      </c>
      <c r="J427" s="134">
        <f t="shared" si="51"/>
        <v>35.64</v>
      </c>
    </row>
    <row r="428" spans="1:10">
      <c r="A428" s="178"/>
      <c r="B428" s="72"/>
      <c r="C428" s="189"/>
      <c r="D428" s="82"/>
      <c r="E428" s="82">
        <v>1</v>
      </c>
      <c r="F428" s="82">
        <v>1.1499999999999999</v>
      </c>
      <c r="G428" s="82">
        <v>0.7</v>
      </c>
      <c r="H428" s="82">
        <f t="shared" si="50"/>
        <v>0.80499999999999994</v>
      </c>
      <c r="I428" s="82">
        <v>9.9</v>
      </c>
      <c r="J428" s="134">
        <f t="shared" si="51"/>
        <v>7.9695</v>
      </c>
    </row>
    <row r="429" spans="1:10">
      <c r="A429" s="178"/>
      <c r="B429" s="72"/>
      <c r="C429" s="190" t="s">
        <v>243</v>
      </c>
      <c r="D429" s="82"/>
      <c r="E429" s="82"/>
      <c r="F429" s="82"/>
      <c r="G429" s="82"/>
      <c r="H429" s="82"/>
      <c r="I429" s="82"/>
      <c r="J429" s="134"/>
    </row>
    <row r="430" spans="1:10">
      <c r="A430" s="178"/>
      <c r="B430" s="72"/>
      <c r="C430" s="90" t="s">
        <v>102</v>
      </c>
      <c r="D430" s="82"/>
      <c r="E430" s="82">
        <v>5</v>
      </c>
      <c r="F430" s="82">
        <v>1.75</v>
      </c>
      <c r="G430" s="82">
        <v>1.1499999999999999</v>
      </c>
      <c r="H430" s="82">
        <f>E430*F430*G430</f>
        <v>10.0625</v>
      </c>
      <c r="I430" s="82">
        <v>7</v>
      </c>
      <c r="J430" s="134">
        <f>H430*I430</f>
        <v>70.4375</v>
      </c>
    </row>
    <row r="431" spans="1:10">
      <c r="A431" s="178"/>
      <c r="B431" s="72"/>
      <c r="C431" s="90" t="s">
        <v>178</v>
      </c>
      <c r="D431" s="82"/>
      <c r="E431" s="82">
        <v>6</v>
      </c>
      <c r="F431" s="82">
        <v>1.75</v>
      </c>
      <c r="G431" s="82">
        <v>1.1499999999999999</v>
      </c>
      <c r="H431" s="82">
        <f t="shared" si="50"/>
        <v>12.074999999999999</v>
      </c>
      <c r="I431" s="82">
        <v>7</v>
      </c>
      <c r="J431" s="134">
        <f t="shared" si="51"/>
        <v>84.524999999999991</v>
      </c>
    </row>
    <row r="432" spans="1:10">
      <c r="A432" s="142"/>
      <c r="B432" s="143"/>
      <c r="C432" s="144"/>
      <c r="D432" s="145"/>
      <c r="E432" s="145"/>
      <c r="F432" s="145"/>
      <c r="G432" s="145"/>
      <c r="H432" s="145"/>
      <c r="I432" s="146" t="s">
        <v>193</v>
      </c>
      <c r="J432" s="147">
        <f>SUM(J425:J431)</f>
        <v>269.85199999999998</v>
      </c>
    </row>
    <row r="433" spans="1:10">
      <c r="A433" s="81"/>
      <c r="B433" s="88"/>
      <c r="C433" s="87"/>
      <c r="D433" s="82"/>
      <c r="E433" s="82"/>
      <c r="F433" s="82"/>
      <c r="G433" s="82"/>
      <c r="H433" s="82"/>
      <c r="I433" s="82"/>
      <c r="J433" s="80"/>
    </row>
    <row r="434" spans="1:10" s="126" customFormat="1" ht="38.25">
      <c r="A434" s="119" t="s">
        <v>222</v>
      </c>
      <c r="B434" s="118">
        <v>84088</v>
      </c>
      <c r="C434" s="120" t="s">
        <v>240</v>
      </c>
      <c r="D434" s="117" t="s">
        <v>93</v>
      </c>
      <c r="E434" s="117" t="s">
        <v>9</v>
      </c>
      <c r="F434" s="121"/>
      <c r="G434" s="122"/>
      <c r="H434" s="123"/>
      <c r="I434" s="124" t="s">
        <v>33</v>
      </c>
      <c r="J434" s="125">
        <f>J441</f>
        <v>29.4</v>
      </c>
    </row>
    <row r="435" spans="1:10">
      <c r="A435" s="178"/>
      <c r="B435" s="72"/>
      <c r="C435" s="90" t="s">
        <v>102</v>
      </c>
      <c r="D435" s="82"/>
      <c r="E435" s="82"/>
      <c r="F435" s="82">
        <v>3</v>
      </c>
      <c r="G435" s="82">
        <v>1.5</v>
      </c>
      <c r="H435" s="82"/>
      <c r="I435" s="82"/>
      <c r="J435" s="134">
        <f>F435*G435</f>
        <v>4.5</v>
      </c>
    </row>
    <row r="436" spans="1:10">
      <c r="A436" s="178"/>
      <c r="B436" s="72"/>
      <c r="C436" s="90"/>
      <c r="D436" s="82"/>
      <c r="E436" s="82"/>
      <c r="F436" s="82">
        <v>5</v>
      </c>
      <c r="G436" s="82">
        <v>1.75</v>
      </c>
      <c r="H436" s="82"/>
      <c r="I436" s="82"/>
      <c r="J436" s="134">
        <f>F436*G436</f>
        <v>8.75</v>
      </c>
    </row>
    <row r="437" spans="1:10">
      <c r="A437" s="178"/>
      <c r="B437" s="72"/>
      <c r="C437" s="90" t="s">
        <v>32</v>
      </c>
      <c r="D437" s="82"/>
      <c r="E437" s="82"/>
      <c r="F437" s="82">
        <v>1</v>
      </c>
      <c r="G437" s="82">
        <v>1.5</v>
      </c>
      <c r="H437" s="82"/>
      <c r="I437" s="82"/>
      <c r="J437" s="134">
        <f t="shared" ref="J437:J440" si="52">F437*G437</f>
        <v>1.5</v>
      </c>
    </row>
    <row r="438" spans="1:10">
      <c r="A438" s="178"/>
      <c r="B438" s="72"/>
      <c r="C438" s="90" t="s">
        <v>95</v>
      </c>
      <c r="D438" s="82"/>
      <c r="E438" s="82"/>
      <c r="F438" s="82">
        <v>2</v>
      </c>
      <c r="G438" s="82">
        <v>1.5</v>
      </c>
      <c r="H438" s="82"/>
      <c r="I438" s="82"/>
      <c r="J438" s="134">
        <f t="shared" si="52"/>
        <v>3</v>
      </c>
    </row>
    <row r="439" spans="1:10">
      <c r="A439" s="178"/>
      <c r="B439" s="72"/>
      <c r="C439" s="90"/>
      <c r="D439" s="82"/>
      <c r="E439" s="82"/>
      <c r="F439" s="82">
        <v>1</v>
      </c>
      <c r="G439" s="82">
        <v>1.1499999999999999</v>
      </c>
      <c r="H439" s="82"/>
      <c r="I439" s="82"/>
      <c r="J439" s="134">
        <f t="shared" si="52"/>
        <v>1.1499999999999999</v>
      </c>
    </row>
    <row r="440" spans="1:10">
      <c r="A440" s="178"/>
      <c r="B440" s="72"/>
      <c r="C440" s="90" t="s">
        <v>178</v>
      </c>
      <c r="D440" s="82"/>
      <c r="E440" s="82"/>
      <c r="F440" s="82">
        <v>6</v>
      </c>
      <c r="G440" s="82">
        <v>1.75</v>
      </c>
      <c r="H440" s="82"/>
      <c r="I440" s="82"/>
      <c r="J440" s="134">
        <f t="shared" si="52"/>
        <v>10.5</v>
      </c>
    </row>
    <row r="441" spans="1:10">
      <c r="A441" s="142"/>
      <c r="B441" s="143"/>
      <c r="C441" s="144"/>
      <c r="D441" s="145"/>
      <c r="E441" s="145"/>
      <c r="F441" s="145"/>
      <c r="G441" s="145"/>
      <c r="H441" s="145"/>
      <c r="I441" s="146" t="s">
        <v>193</v>
      </c>
      <c r="J441" s="147">
        <f>SUM(J435:J440)</f>
        <v>29.4</v>
      </c>
    </row>
    <row r="442" spans="1:10">
      <c r="A442" s="81"/>
      <c r="B442" s="88"/>
      <c r="C442" s="87"/>
      <c r="D442" s="82"/>
      <c r="E442" s="82"/>
      <c r="F442" s="82"/>
      <c r="G442" s="82"/>
      <c r="H442" s="82"/>
      <c r="I442" s="82"/>
      <c r="J442" s="80"/>
    </row>
    <row r="443" spans="1:10" s="126" customFormat="1">
      <c r="A443" s="119" t="s">
        <v>239</v>
      </c>
      <c r="B443" s="118" t="s">
        <v>255</v>
      </c>
      <c r="C443" s="120" t="s">
        <v>256</v>
      </c>
      <c r="D443" s="117" t="s">
        <v>1</v>
      </c>
      <c r="E443" s="117" t="s">
        <v>9</v>
      </c>
      <c r="F443" s="121"/>
      <c r="G443" s="122"/>
      <c r="H443" s="123"/>
      <c r="I443" s="124" t="s">
        <v>33</v>
      </c>
      <c r="J443" s="125">
        <f>J457</f>
        <v>53.019999999999989</v>
      </c>
    </row>
    <row r="444" spans="1:10">
      <c r="A444" s="178"/>
      <c r="B444" s="72"/>
      <c r="C444" s="90" t="s">
        <v>324</v>
      </c>
      <c r="D444" s="82"/>
      <c r="E444" s="82"/>
      <c r="F444" s="82">
        <v>8</v>
      </c>
      <c r="G444" s="82">
        <v>1.5</v>
      </c>
      <c r="H444" s="82"/>
      <c r="I444" s="82"/>
      <c r="J444" s="134">
        <f>F444*G444</f>
        <v>12</v>
      </c>
    </row>
    <row r="445" spans="1:10">
      <c r="A445" s="178"/>
      <c r="B445" s="72"/>
      <c r="C445" s="90" t="s">
        <v>323</v>
      </c>
      <c r="D445" s="82"/>
      <c r="E445" s="82"/>
      <c r="F445" s="82">
        <v>3</v>
      </c>
      <c r="G445" s="82">
        <v>1.5</v>
      </c>
      <c r="H445" s="82"/>
      <c r="I445" s="82"/>
      <c r="J445" s="134">
        <f t="shared" ref="J445:J455" si="53">F445*G445</f>
        <v>4.5</v>
      </c>
    </row>
    <row r="446" spans="1:10">
      <c r="A446" s="178"/>
      <c r="B446" s="72"/>
      <c r="C446" s="90" t="s">
        <v>327</v>
      </c>
      <c r="D446" s="82"/>
      <c r="E446" s="82"/>
      <c r="F446" s="82">
        <v>1</v>
      </c>
      <c r="G446" s="82">
        <v>0.79</v>
      </c>
      <c r="H446" s="82"/>
      <c r="I446" s="82"/>
      <c r="J446" s="134">
        <f>F446*G446</f>
        <v>0.79</v>
      </c>
    </row>
    <row r="447" spans="1:10">
      <c r="A447" s="178"/>
      <c r="B447" s="72"/>
      <c r="C447" s="90" t="s">
        <v>328</v>
      </c>
      <c r="D447" s="82"/>
      <c r="E447" s="82"/>
      <c r="F447" s="82">
        <v>1</v>
      </c>
      <c r="G447" s="82">
        <v>2.5</v>
      </c>
      <c r="H447" s="82"/>
      <c r="I447" s="82"/>
      <c r="J447" s="134">
        <f>F447*G447</f>
        <v>2.5</v>
      </c>
    </row>
    <row r="448" spans="1:10">
      <c r="A448" s="178"/>
      <c r="B448" s="72"/>
      <c r="C448" s="90" t="s">
        <v>329</v>
      </c>
      <c r="D448" s="82"/>
      <c r="E448" s="82"/>
      <c r="F448" s="82">
        <v>6</v>
      </c>
      <c r="G448" s="82">
        <f>2.5-0.15</f>
        <v>2.35</v>
      </c>
      <c r="H448" s="82"/>
      <c r="I448" s="82"/>
      <c r="J448" s="134">
        <f t="shared" si="53"/>
        <v>14.100000000000001</v>
      </c>
    </row>
    <row r="449" spans="1:13">
      <c r="A449" s="178"/>
      <c r="B449" s="72"/>
      <c r="C449" s="90" t="s">
        <v>330</v>
      </c>
      <c r="D449" s="82"/>
      <c r="E449" s="82"/>
      <c r="F449" s="82">
        <v>1</v>
      </c>
      <c r="G449" s="82">
        <v>1.8</v>
      </c>
      <c r="H449" s="82"/>
      <c r="I449" s="82"/>
      <c r="J449" s="134">
        <f t="shared" si="53"/>
        <v>1.8</v>
      </c>
    </row>
    <row r="450" spans="1:13">
      <c r="A450" s="178"/>
      <c r="B450" s="72"/>
      <c r="C450" s="90" t="s">
        <v>331</v>
      </c>
      <c r="D450" s="82"/>
      <c r="E450" s="82"/>
      <c r="F450" s="82">
        <v>1</v>
      </c>
      <c r="G450" s="82">
        <v>0.6</v>
      </c>
      <c r="H450" s="82"/>
      <c r="I450" s="82"/>
      <c r="J450" s="134">
        <f t="shared" si="53"/>
        <v>0.6</v>
      </c>
    </row>
    <row r="451" spans="1:13">
      <c r="A451" s="178"/>
      <c r="B451" s="72"/>
      <c r="C451" s="90" t="s">
        <v>332</v>
      </c>
      <c r="D451" s="82"/>
      <c r="E451" s="82"/>
      <c r="F451" s="82">
        <v>6</v>
      </c>
      <c r="G451" s="82">
        <v>0.57999999999999996</v>
      </c>
      <c r="H451" s="82"/>
      <c r="I451" s="82"/>
      <c r="J451" s="134">
        <f t="shared" si="53"/>
        <v>3.4799999999999995</v>
      </c>
    </row>
    <row r="452" spans="1:13">
      <c r="A452" s="178"/>
      <c r="B452" s="72"/>
      <c r="C452" s="90" t="s">
        <v>325</v>
      </c>
      <c r="D452" s="82"/>
      <c r="E452" s="82"/>
      <c r="F452" s="82">
        <v>2</v>
      </c>
      <c r="G452" s="82">
        <v>1.5</v>
      </c>
      <c r="H452" s="82"/>
      <c r="I452" s="82"/>
      <c r="J452" s="134">
        <f t="shared" si="53"/>
        <v>3</v>
      </c>
      <c r="M452" s="196"/>
    </row>
    <row r="453" spans="1:13">
      <c r="A453" s="178"/>
      <c r="B453" s="72"/>
      <c r="C453" s="90" t="s">
        <v>333</v>
      </c>
      <c r="D453" s="82"/>
      <c r="E453" s="82"/>
      <c r="F453" s="82">
        <v>2</v>
      </c>
      <c r="G453" s="82">
        <v>0.9</v>
      </c>
      <c r="H453" s="82"/>
      <c r="I453" s="82"/>
      <c r="J453" s="134">
        <f>F453*G453</f>
        <v>1.8</v>
      </c>
    </row>
    <row r="454" spans="1:13">
      <c r="A454" s="178"/>
      <c r="B454" s="72"/>
      <c r="C454" s="90" t="s">
        <v>334</v>
      </c>
      <c r="D454" s="82"/>
      <c r="E454" s="82"/>
      <c r="F454" s="82">
        <v>1</v>
      </c>
      <c r="G454" s="82">
        <v>1.05</v>
      </c>
      <c r="H454" s="82"/>
      <c r="I454" s="82"/>
      <c r="J454" s="134">
        <f t="shared" si="53"/>
        <v>1.05</v>
      </c>
    </row>
    <row r="455" spans="1:13">
      <c r="A455" s="178"/>
      <c r="B455" s="72"/>
      <c r="C455" s="90" t="s">
        <v>335</v>
      </c>
      <c r="D455" s="82"/>
      <c r="E455" s="82"/>
      <c r="F455" s="82">
        <v>2</v>
      </c>
      <c r="G455" s="82">
        <v>0.7</v>
      </c>
      <c r="H455" s="82"/>
      <c r="I455" s="82"/>
      <c r="J455" s="134">
        <f t="shared" si="53"/>
        <v>1.4</v>
      </c>
    </row>
    <row r="456" spans="1:13">
      <c r="A456" s="178"/>
      <c r="B456" s="72"/>
      <c r="C456" s="90" t="s">
        <v>326</v>
      </c>
      <c r="D456" s="82"/>
      <c r="E456" s="82"/>
      <c r="F456" s="82">
        <v>4</v>
      </c>
      <c r="G456" s="82">
        <v>1.5</v>
      </c>
      <c r="H456" s="82"/>
      <c r="I456" s="82"/>
      <c r="J456" s="134">
        <f t="shared" ref="J456" si="54">F456*G456</f>
        <v>6</v>
      </c>
    </row>
    <row r="457" spans="1:13">
      <c r="A457" s="142"/>
      <c r="B457" s="143"/>
      <c r="C457" s="144"/>
      <c r="D457" s="145"/>
      <c r="E457" s="145"/>
      <c r="F457" s="145"/>
      <c r="G457" s="145"/>
      <c r="H457" s="145"/>
      <c r="I457" s="146" t="s">
        <v>193</v>
      </c>
      <c r="J457" s="147">
        <f>SUM(J444:J456)</f>
        <v>53.019999999999989</v>
      </c>
      <c r="K457" s="196"/>
    </row>
    <row r="458" spans="1:13">
      <c r="A458" s="81"/>
      <c r="B458" s="89"/>
      <c r="C458" s="87"/>
      <c r="D458" s="82"/>
      <c r="E458" s="82"/>
      <c r="F458" s="82"/>
      <c r="G458" s="82"/>
      <c r="H458" s="82"/>
      <c r="I458" s="82"/>
      <c r="J458" s="80"/>
    </row>
    <row r="459" spans="1:13" s="126" customFormat="1" ht="25.5">
      <c r="A459" s="119" t="s">
        <v>254</v>
      </c>
      <c r="B459" s="118">
        <v>91338</v>
      </c>
      <c r="C459" s="120" t="s">
        <v>281</v>
      </c>
      <c r="D459" s="117" t="s">
        <v>1</v>
      </c>
      <c r="E459" s="117" t="s">
        <v>8</v>
      </c>
      <c r="F459" s="121"/>
      <c r="G459" s="122"/>
      <c r="H459" s="123"/>
      <c r="I459" s="124" t="s">
        <v>33</v>
      </c>
      <c r="J459" s="125">
        <f>J466</f>
        <v>4.8635000000000002</v>
      </c>
    </row>
    <row r="460" spans="1:13" s="91" customFormat="1">
      <c r="A460" s="191"/>
      <c r="B460" s="90"/>
      <c r="C460" s="90" t="s">
        <v>95</v>
      </c>
      <c r="D460" s="90"/>
      <c r="E460" s="90"/>
      <c r="F460" s="192">
        <v>1</v>
      </c>
      <c r="G460" s="192">
        <v>0.7</v>
      </c>
      <c r="H460" s="90"/>
      <c r="I460" s="192">
        <v>0.7</v>
      </c>
      <c r="J460" s="193">
        <f>F460*G460*I460</f>
        <v>0.48999999999999994</v>
      </c>
    </row>
    <row r="461" spans="1:13" s="91" customFormat="1">
      <c r="A461" s="191"/>
      <c r="B461" s="90"/>
      <c r="C461" s="90"/>
      <c r="D461" s="90"/>
      <c r="E461" s="90"/>
      <c r="F461" s="192">
        <v>1</v>
      </c>
      <c r="G461" s="192">
        <v>0.5</v>
      </c>
      <c r="H461" s="90"/>
      <c r="I461" s="192">
        <v>0.7</v>
      </c>
      <c r="J461" s="193">
        <f>F461*G461*I461</f>
        <v>0.35</v>
      </c>
    </row>
    <row r="462" spans="1:13" s="91" customFormat="1">
      <c r="A462" s="191"/>
      <c r="B462" s="90"/>
      <c r="C462" s="90"/>
      <c r="D462" s="90"/>
      <c r="E462" s="90"/>
      <c r="F462" s="192">
        <v>2</v>
      </c>
      <c r="G462" s="197">
        <v>0.82499999999999996</v>
      </c>
      <c r="H462" s="90"/>
      <c r="I462" s="192">
        <v>0.7</v>
      </c>
      <c r="J462" s="193">
        <f t="shared" ref="J462:J465" si="55">F462*G462*I462</f>
        <v>1.1549999999999998</v>
      </c>
    </row>
    <row r="463" spans="1:13" s="91" customFormat="1">
      <c r="A463" s="191"/>
      <c r="B463" s="90"/>
      <c r="C463" s="90"/>
      <c r="D463" s="90"/>
      <c r="E463" s="90"/>
      <c r="F463" s="192">
        <v>2</v>
      </c>
      <c r="G463" s="192">
        <v>0.78</v>
      </c>
      <c r="H463" s="90"/>
      <c r="I463" s="192">
        <v>0.5</v>
      </c>
      <c r="J463" s="193">
        <f t="shared" si="55"/>
        <v>0.78</v>
      </c>
    </row>
    <row r="464" spans="1:13" s="91" customFormat="1">
      <c r="A464" s="191"/>
      <c r="B464" s="90"/>
      <c r="C464" s="90"/>
      <c r="D464" s="90"/>
      <c r="E464" s="90"/>
      <c r="F464" s="192">
        <v>1</v>
      </c>
      <c r="G464" s="192">
        <v>0.65</v>
      </c>
      <c r="H464" s="90"/>
      <c r="I464" s="192">
        <v>0.85</v>
      </c>
      <c r="J464" s="193">
        <f t="shared" si="55"/>
        <v>0.55249999999999999</v>
      </c>
    </row>
    <row r="465" spans="1:10" s="91" customFormat="1">
      <c r="A465" s="191"/>
      <c r="B465" s="90"/>
      <c r="C465" s="90" t="s">
        <v>32</v>
      </c>
      <c r="D465" s="90"/>
      <c r="E465" s="90"/>
      <c r="F465" s="192">
        <v>2</v>
      </c>
      <c r="G465" s="192">
        <v>1.28</v>
      </c>
      <c r="H465" s="90"/>
      <c r="I465" s="192">
        <v>0.6</v>
      </c>
      <c r="J465" s="193">
        <f t="shared" si="55"/>
        <v>1.536</v>
      </c>
    </row>
    <row r="466" spans="1:10">
      <c r="A466" s="142"/>
      <c r="B466" s="143"/>
      <c r="C466" s="144"/>
      <c r="D466" s="145"/>
      <c r="E466" s="145"/>
      <c r="F466" s="145"/>
      <c r="G466" s="145"/>
      <c r="H466" s="145"/>
      <c r="I466" s="146" t="s">
        <v>193</v>
      </c>
      <c r="J466" s="147">
        <f>SUM(J460:J465)</f>
        <v>4.8635000000000002</v>
      </c>
    </row>
    <row r="467" spans="1:10">
      <c r="A467" s="81"/>
      <c r="B467" s="88"/>
      <c r="C467" s="87"/>
      <c r="D467" s="82"/>
      <c r="E467" s="82"/>
      <c r="F467" s="82"/>
      <c r="G467" s="82"/>
      <c r="H467" s="82"/>
      <c r="I467" s="82"/>
      <c r="J467" s="80"/>
    </row>
    <row r="468" spans="1:10" s="126" customFormat="1">
      <c r="A468" s="119" t="s">
        <v>268</v>
      </c>
      <c r="B468" s="118">
        <v>84889</v>
      </c>
      <c r="C468" s="120" t="s">
        <v>282</v>
      </c>
      <c r="D468" s="117" t="s">
        <v>1</v>
      </c>
      <c r="E468" s="117" t="s">
        <v>19</v>
      </c>
      <c r="F468" s="121"/>
      <c r="G468" s="122"/>
      <c r="H468" s="123"/>
      <c r="I468" s="124" t="s">
        <v>33</v>
      </c>
      <c r="J468" s="125">
        <f>J471</f>
        <v>17</v>
      </c>
    </row>
    <row r="469" spans="1:10" s="91" customFormat="1">
      <c r="A469" s="191"/>
      <c r="B469" s="90"/>
      <c r="C469" s="90" t="s">
        <v>283</v>
      </c>
      <c r="D469" s="90"/>
      <c r="E469" s="90"/>
      <c r="F469" s="192"/>
      <c r="G469" s="192"/>
      <c r="H469" s="90"/>
      <c r="I469" s="192"/>
      <c r="J469" s="193">
        <v>13</v>
      </c>
    </row>
    <row r="470" spans="1:10" s="91" customFormat="1">
      <c r="A470" s="191"/>
      <c r="B470" s="90"/>
      <c r="C470" s="90" t="s">
        <v>284</v>
      </c>
      <c r="D470" s="90"/>
      <c r="E470" s="90"/>
      <c r="F470" s="192"/>
      <c r="G470" s="192"/>
      <c r="H470" s="90"/>
      <c r="I470" s="192"/>
      <c r="J470" s="193">
        <v>4</v>
      </c>
    </row>
    <row r="471" spans="1:10">
      <c r="A471" s="142"/>
      <c r="B471" s="143"/>
      <c r="C471" s="144"/>
      <c r="D471" s="145"/>
      <c r="E471" s="145"/>
      <c r="F471" s="145"/>
      <c r="G471" s="145"/>
      <c r="H471" s="145"/>
      <c r="I471" s="146" t="s">
        <v>193</v>
      </c>
      <c r="J471" s="147">
        <f>SUM(J469:J470)</f>
        <v>17</v>
      </c>
    </row>
    <row r="472" spans="1:10">
      <c r="A472" s="81"/>
      <c r="B472" s="88"/>
      <c r="C472" s="87"/>
      <c r="D472" s="82"/>
      <c r="E472" s="82"/>
      <c r="F472" s="82"/>
      <c r="G472" s="82"/>
      <c r="H472" s="82"/>
      <c r="I472" s="82"/>
      <c r="J472" s="80"/>
    </row>
    <row r="473" spans="1:10" s="76" customFormat="1">
      <c r="A473" s="77">
        <v>7</v>
      </c>
      <c r="B473" s="800" t="s">
        <v>269</v>
      </c>
      <c r="C473" s="800"/>
      <c r="D473" s="800"/>
      <c r="E473" s="800"/>
      <c r="F473" s="800"/>
      <c r="G473" s="800"/>
      <c r="H473" s="800"/>
      <c r="I473" s="800"/>
      <c r="J473" s="800"/>
    </row>
    <row r="474" spans="1:10" s="126" customFormat="1">
      <c r="A474" s="119" t="s">
        <v>65</v>
      </c>
      <c r="B474" s="118">
        <v>72178</v>
      </c>
      <c r="C474" s="120" t="s">
        <v>85</v>
      </c>
      <c r="D474" s="117" t="s">
        <v>1</v>
      </c>
      <c r="E474" s="117" t="s">
        <v>8</v>
      </c>
      <c r="F474" s="121"/>
      <c r="G474" s="122"/>
      <c r="H474" s="123"/>
      <c r="I474" s="124" t="s">
        <v>33</v>
      </c>
      <c r="J474" s="125">
        <f>J481</f>
        <v>47.110500000000002</v>
      </c>
    </row>
    <row r="475" spans="1:10">
      <c r="A475" s="81"/>
      <c r="B475" s="89"/>
      <c r="C475" s="87" t="s">
        <v>180</v>
      </c>
      <c r="D475" s="82"/>
      <c r="E475" s="82"/>
      <c r="F475" s="82">
        <v>1</v>
      </c>
      <c r="G475" s="82">
        <v>5.05</v>
      </c>
      <c r="H475" s="82"/>
      <c r="I475" s="82">
        <v>2.85</v>
      </c>
      <c r="J475" s="80">
        <f>F475*G475*I475</f>
        <v>14.3925</v>
      </c>
    </row>
    <row r="476" spans="1:10">
      <c r="A476" s="81"/>
      <c r="B476" s="89"/>
      <c r="C476" s="87"/>
      <c r="D476" s="82"/>
      <c r="E476" s="82"/>
      <c r="F476" s="82">
        <v>1</v>
      </c>
      <c r="G476" s="82">
        <v>4.93</v>
      </c>
      <c r="H476" s="82"/>
      <c r="I476" s="82">
        <v>2.85</v>
      </c>
      <c r="J476" s="80">
        <f>F476*G476*I476</f>
        <v>14.0505</v>
      </c>
    </row>
    <row r="477" spans="1:10">
      <c r="A477" s="81"/>
      <c r="B477" s="89"/>
      <c r="C477" s="87"/>
      <c r="D477" s="82"/>
      <c r="E477" s="82"/>
      <c r="F477" s="82">
        <v>1</v>
      </c>
      <c r="G477" s="82">
        <v>3.2</v>
      </c>
      <c r="H477" s="82"/>
      <c r="I477" s="82">
        <v>2.85</v>
      </c>
      <c r="J477" s="80">
        <f t="shared" ref="J477:J480" si="56">F477*G477*I477</f>
        <v>9.120000000000001</v>
      </c>
    </row>
    <row r="478" spans="1:10">
      <c r="A478" s="81"/>
      <c r="B478" s="89"/>
      <c r="C478" s="87"/>
      <c r="D478" s="82"/>
      <c r="E478" s="82"/>
      <c r="F478" s="82">
        <v>1</v>
      </c>
      <c r="G478" s="82">
        <v>1.1200000000000001</v>
      </c>
      <c r="H478" s="82"/>
      <c r="I478" s="82">
        <v>2.85</v>
      </c>
      <c r="J478" s="80">
        <f t="shared" si="56"/>
        <v>3.1920000000000006</v>
      </c>
    </row>
    <row r="479" spans="1:10">
      <c r="A479" s="81"/>
      <c r="B479" s="89"/>
      <c r="C479" s="87"/>
      <c r="D479" s="82"/>
      <c r="E479" s="82"/>
      <c r="F479" s="82">
        <v>1</v>
      </c>
      <c r="G479" s="82">
        <v>1.2</v>
      </c>
      <c r="H479" s="82"/>
      <c r="I479" s="82">
        <v>2.85</v>
      </c>
      <c r="J479" s="80">
        <f t="shared" si="56"/>
        <v>3.42</v>
      </c>
    </row>
    <row r="480" spans="1:10">
      <c r="A480" s="81"/>
      <c r="B480" s="89"/>
      <c r="C480" s="87"/>
      <c r="D480" s="82"/>
      <c r="E480" s="82"/>
      <c r="F480" s="82">
        <v>1</v>
      </c>
      <c r="G480" s="82">
        <v>1.03</v>
      </c>
      <c r="H480" s="82"/>
      <c r="I480" s="82">
        <v>2.85</v>
      </c>
      <c r="J480" s="80">
        <f t="shared" si="56"/>
        <v>2.9355000000000002</v>
      </c>
    </row>
    <row r="481" spans="1:10">
      <c r="A481" s="142"/>
      <c r="B481" s="143"/>
      <c r="C481" s="144"/>
      <c r="D481" s="145"/>
      <c r="E481" s="145"/>
      <c r="F481" s="145"/>
      <c r="G481" s="145"/>
      <c r="H481" s="145"/>
      <c r="I481" s="146" t="s">
        <v>193</v>
      </c>
      <c r="J481" s="147">
        <f>SUM(J475:J480)</f>
        <v>47.110500000000002</v>
      </c>
    </row>
    <row r="482" spans="1:10">
      <c r="A482" s="81"/>
      <c r="B482" s="89"/>
      <c r="C482" s="87"/>
      <c r="D482" s="82"/>
      <c r="E482" s="82"/>
      <c r="F482" s="82"/>
      <c r="G482" s="82"/>
      <c r="H482" s="82"/>
      <c r="I482" s="82"/>
      <c r="J482" s="80"/>
    </row>
    <row r="483" spans="1:10" s="126" customFormat="1" ht="38.25">
      <c r="A483" s="119" t="s">
        <v>66</v>
      </c>
      <c r="B483" s="118">
        <v>96358</v>
      </c>
      <c r="C483" s="120" t="s">
        <v>227</v>
      </c>
      <c r="D483" s="117" t="s">
        <v>1</v>
      </c>
      <c r="E483" s="117" t="s">
        <v>8</v>
      </c>
      <c r="F483" s="121"/>
      <c r="G483" s="122"/>
      <c r="H483" s="123"/>
      <c r="I483" s="124" t="s">
        <v>33</v>
      </c>
      <c r="J483" s="125">
        <f>J487</f>
        <v>25.992000000000004</v>
      </c>
    </row>
    <row r="484" spans="1:10">
      <c r="A484" s="81"/>
      <c r="B484" s="89"/>
      <c r="C484" s="87" t="s">
        <v>180</v>
      </c>
      <c r="D484" s="82"/>
      <c r="E484" s="82"/>
      <c r="F484" s="82">
        <v>1</v>
      </c>
      <c r="G484" s="82">
        <v>4.8499999999999996</v>
      </c>
      <c r="H484" s="82"/>
      <c r="I484" s="82">
        <v>2.85</v>
      </c>
      <c r="J484" s="80">
        <f>F484*G484*I484</f>
        <v>13.8225</v>
      </c>
    </row>
    <row r="485" spans="1:10">
      <c r="A485" s="81"/>
      <c r="B485" s="89"/>
      <c r="C485" s="87"/>
      <c r="D485" s="82"/>
      <c r="E485" s="82"/>
      <c r="F485" s="82">
        <v>1</v>
      </c>
      <c r="G485" s="82">
        <v>3.2</v>
      </c>
      <c r="H485" s="82"/>
      <c r="I485" s="82">
        <v>2.85</v>
      </c>
      <c r="J485" s="80">
        <f>F485*G485*I485</f>
        <v>9.120000000000001</v>
      </c>
    </row>
    <row r="486" spans="1:10">
      <c r="A486" s="81"/>
      <c r="B486" s="89"/>
      <c r="C486" s="87"/>
      <c r="D486" s="82"/>
      <c r="E486" s="82"/>
      <c r="F486" s="82">
        <v>1</v>
      </c>
      <c r="G486" s="82">
        <f>1.12-0.05</f>
        <v>1.07</v>
      </c>
      <c r="H486" s="82"/>
      <c r="I486" s="82">
        <v>2.85</v>
      </c>
      <c r="J486" s="80">
        <f t="shared" ref="J486" si="57">F486*G486*I486</f>
        <v>3.0495000000000001</v>
      </c>
    </row>
    <row r="487" spans="1:10">
      <c r="A487" s="142"/>
      <c r="B487" s="143"/>
      <c r="C487" s="144"/>
      <c r="D487" s="145"/>
      <c r="E487" s="145"/>
      <c r="F487" s="145"/>
      <c r="G487" s="145"/>
      <c r="H487" s="145"/>
      <c r="I487" s="146" t="s">
        <v>193</v>
      </c>
      <c r="J487" s="147">
        <f>SUM(J484:J486)</f>
        <v>25.992000000000004</v>
      </c>
    </row>
    <row r="488" spans="1:10">
      <c r="A488" s="81"/>
      <c r="B488" s="89"/>
      <c r="C488" s="87"/>
      <c r="D488" s="82"/>
      <c r="E488" s="82"/>
      <c r="F488" s="82"/>
      <c r="G488" s="82"/>
      <c r="H488" s="82"/>
      <c r="I488" s="82"/>
      <c r="J488" s="80"/>
    </row>
    <row r="489" spans="1:10" s="126" customFormat="1" ht="38.25">
      <c r="A489" s="119" t="s">
        <v>226</v>
      </c>
      <c r="B489" s="118">
        <v>96359</v>
      </c>
      <c r="C489" s="120" t="s">
        <v>228</v>
      </c>
      <c r="D489" s="117" t="s">
        <v>1</v>
      </c>
      <c r="E489" s="117" t="s">
        <v>8</v>
      </c>
      <c r="F489" s="121"/>
      <c r="G489" s="122"/>
      <c r="H489" s="123"/>
      <c r="I489" s="124" t="s">
        <v>33</v>
      </c>
      <c r="J489" s="125">
        <f>J493</f>
        <v>20.121000000000002</v>
      </c>
    </row>
    <row r="490" spans="1:10">
      <c r="A490" s="81"/>
      <c r="B490" s="89"/>
      <c r="C490" s="87" t="s">
        <v>180</v>
      </c>
      <c r="D490" s="82"/>
      <c r="E490" s="82"/>
      <c r="F490" s="82">
        <v>1</v>
      </c>
      <c r="G490" s="82">
        <v>4.83</v>
      </c>
      <c r="H490" s="82"/>
      <c r="I490" s="82">
        <v>2.85</v>
      </c>
      <c r="J490" s="80">
        <f>F490*G490*I490</f>
        <v>13.765500000000001</v>
      </c>
    </row>
    <row r="491" spans="1:10">
      <c r="A491" s="81"/>
      <c r="B491" s="89"/>
      <c r="C491" s="87"/>
      <c r="D491" s="82"/>
      <c r="E491" s="82"/>
      <c r="F491" s="82">
        <v>1</v>
      </c>
      <c r="G491" s="82">
        <v>1.03</v>
      </c>
      <c r="H491" s="82"/>
      <c r="I491" s="82">
        <v>2.85</v>
      </c>
      <c r="J491" s="80">
        <f>F491*G491*I491</f>
        <v>2.9355000000000002</v>
      </c>
    </row>
    <row r="492" spans="1:10">
      <c r="A492" s="81"/>
      <c r="B492" s="89"/>
      <c r="C492" s="87"/>
      <c r="D492" s="82"/>
      <c r="E492" s="82"/>
      <c r="F492" s="82">
        <v>1</v>
      </c>
      <c r="G492" s="82">
        <v>1.2</v>
      </c>
      <c r="H492" s="82"/>
      <c r="I492" s="82">
        <v>2.85</v>
      </c>
      <c r="J492" s="80">
        <f t="shared" ref="J492" si="58">F492*G492*I492</f>
        <v>3.42</v>
      </c>
    </row>
    <row r="493" spans="1:10">
      <c r="A493" s="142"/>
      <c r="B493" s="143"/>
      <c r="C493" s="144"/>
      <c r="D493" s="145"/>
      <c r="E493" s="145"/>
      <c r="F493" s="145"/>
      <c r="G493" s="145"/>
      <c r="H493" s="145"/>
      <c r="I493" s="146" t="s">
        <v>193</v>
      </c>
      <c r="J493" s="147">
        <f>SUM(J490:J492)</f>
        <v>20.121000000000002</v>
      </c>
    </row>
    <row r="494" spans="1:10">
      <c r="A494" s="81"/>
      <c r="B494" s="89"/>
      <c r="C494" s="87"/>
      <c r="D494" s="82"/>
      <c r="E494" s="82"/>
      <c r="F494" s="82"/>
      <c r="G494" s="82"/>
      <c r="H494" s="82"/>
      <c r="I494" s="82"/>
      <c r="J494" s="80"/>
    </row>
    <row r="495" spans="1:10" s="126" customFormat="1" ht="51">
      <c r="A495" s="119" t="s">
        <v>270</v>
      </c>
      <c r="B495" s="118">
        <v>87471</v>
      </c>
      <c r="C495" s="120" t="s">
        <v>271</v>
      </c>
      <c r="D495" s="117" t="s">
        <v>1</v>
      </c>
      <c r="E495" s="117" t="s">
        <v>8</v>
      </c>
      <c r="F495" s="121"/>
      <c r="G495" s="122"/>
      <c r="H495" s="123"/>
      <c r="I495" s="124" t="s">
        <v>33</v>
      </c>
      <c r="J495" s="125">
        <f>J502</f>
        <v>4.0425000000000004</v>
      </c>
    </row>
    <row r="496" spans="1:10">
      <c r="A496" s="81"/>
      <c r="B496" s="89"/>
      <c r="C496" s="87" t="s">
        <v>273</v>
      </c>
      <c r="D496" s="82"/>
      <c r="E496" s="82"/>
      <c r="F496" s="82">
        <v>1</v>
      </c>
      <c r="G496" s="82">
        <v>0.7</v>
      </c>
      <c r="H496" s="82"/>
      <c r="I496" s="82">
        <v>0.55000000000000004</v>
      </c>
      <c r="J496" s="80">
        <f>F496*G496*I496</f>
        <v>0.38500000000000001</v>
      </c>
    </row>
    <row r="497" spans="1:10">
      <c r="A497" s="81"/>
      <c r="B497" s="89"/>
      <c r="C497" s="87"/>
      <c r="D497" s="82"/>
      <c r="E497" s="82"/>
      <c r="F497" s="82">
        <v>1</v>
      </c>
      <c r="G497" s="82">
        <v>0.5</v>
      </c>
      <c r="H497" s="82"/>
      <c r="I497" s="82">
        <v>0.55000000000000004</v>
      </c>
      <c r="J497" s="80">
        <f t="shared" ref="J497:J501" si="59">F497*G497*I497</f>
        <v>0.27500000000000002</v>
      </c>
    </row>
    <row r="498" spans="1:10">
      <c r="A498" s="81"/>
      <c r="B498" s="89"/>
      <c r="C498" s="87"/>
      <c r="D498" s="82"/>
      <c r="E498" s="82"/>
      <c r="F498" s="82">
        <v>1</v>
      </c>
      <c r="G498" s="82">
        <v>1.65</v>
      </c>
      <c r="H498" s="82"/>
      <c r="I498" s="82">
        <v>0.55000000000000004</v>
      </c>
      <c r="J498" s="80">
        <f t="shared" si="59"/>
        <v>0.90749999999999997</v>
      </c>
    </row>
    <row r="499" spans="1:10">
      <c r="A499" s="81"/>
      <c r="B499" s="89"/>
      <c r="C499" s="87"/>
      <c r="D499" s="82"/>
      <c r="E499" s="82"/>
      <c r="F499" s="82">
        <v>1</v>
      </c>
      <c r="G499" s="82">
        <v>1.55</v>
      </c>
      <c r="H499" s="82"/>
      <c r="I499" s="82">
        <v>0.4</v>
      </c>
      <c r="J499" s="80">
        <f t="shared" si="59"/>
        <v>0.62000000000000011</v>
      </c>
    </row>
    <row r="500" spans="1:10">
      <c r="A500" s="81"/>
      <c r="B500" s="89"/>
      <c r="C500" s="87"/>
      <c r="D500" s="82"/>
      <c r="E500" s="82"/>
      <c r="F500" s="82">
        <v>1</v>
      </c>
      <c r="G500" s="82">
        <v>0.65</v>
      </c>
      <c r="H500" s="82"/>
      <c r="I500" s="82">
        <v>0.5</v>
      </c>
      <c r="J500" s="80">
        <f t="shared" si="59"/>
        <v>0.32500000000000001</v>
      </c>
    </row>
    <row r="501" spans="1:10">
      <c r="A501" s="81"/>
      <c r="B501" s="89"/>
      <c r="C501" s="87" t="s">
        <v>274</v>
      </c>
      <c r="D501" s="82"/>
      <c r="E501" s="82"/>
      <c r="F501" s="82">
        <v>1</v>
      </c>
      <c r="G501" s="82">
        <v>2.5499999999999998</v>
      </c>
      <c r="H501" s="82"/>
      <c r="I501" s="82">
        <v>0.6</v>
      </c>
      <c r="J501" s="80">
        <f t="shared" si="59"/>
        <v>1.5299999999999998</v>
      </c>
    </row>
    <row r="502" spans="1:10">
      <c r="A502" s="142"/>
      <c r="B502" s="143"/>
      <c r="C502" s="144"/>
      <c r="D502" s="145"/>
      <c r="E502" s="145"/>
      <c r="F502" s="145"/>
      <c r="G502" s="145"/>
      <c r="H502" s="145"/>
      <c r="I502" s="146" t="s">
        <v>193</v>
      </c>
      <c r="J502" s="147">
        <f>SUM(J496:J501)</f>
        <v>4.0425000000000004</v>
      </c>
    </row>
    <row r="503" spans="1:10">
      <c r="A503" s="81"/>
      <c r="B503" s="89"/>
      <c r="C503" s="87"/>
      <c r="D503" s="82"/>
      <c r="E503" s="82"/>
      <c r="F503" s="82"/>
      <c r="G503" s="82"/>
      <c r="H503" s="82"/>
      <c r="I503" s="82"/>
      <c r="J503" s="80"/>
    </row>
    <row r="504" spans="1:10" s="126" customFormat="1" ht="25.5">
      <c r="A504" s="119" t="s">
        <v>278</v>
      </c>
      <c r="B504" s="118" t="s">
        <v>279</v>
      </c>
      <c r="C504" s="120" t="s">
        <v>280</v>
      </c>
      <c r="D504" s="117" t="s">
        <v>93</v>
      </c>
      <c r="E504" s="117" t="s">
        <v>9</v>
      </c>
      <c r="F504" s="121"/>
      <c r="G504" s="122"/>
      <c r="H504" s="123"/>
      <c r="I504" s="124" t="s">
        <v>33</v>
      </c>
      <c r="J504" s="125">
        <f>J507</f>
        <v>3.15</v>
      </c>
    </row>
    <row r="505" spans="1:10">
      <c r="A505" s="81"/>
      <c r="B505" s="89"/>
      <c r="C505" s="87" t="s">
        <v>196</v>
      </c>
      <c r="D505" s="82"/>
      <c r="E505" s="82"/>
      <c r="F505" s="82">
        <v>1</v>
      </c>
      <c r="G505" s="82">
        <f>0.9-0.3</f>
        <v>0.60000000000000009</v>
      </c>
      <c r="H505" s="82"/>
      <c r="I505" s="82"/>
      <c r="J505" s="80">
        <f>F505*G505</f>
        <v>0.60000000000000009</v>
      </c>
    </row>
    <row r="506" spans="1:10">
      <c r="A506" s="81"/>
      <c r="B506" s="89"/>
      <c r="C506" s="87" t="s">
        <v>194</v>
      </c>
      <c r="D506" s="82"/>
      <c r="E506" s="82"/>
      <c r="F506" s="82">
        <v>2</v>
      </c>
      <c r="G506" s="194">
        <f>(3-0.45)/2</f>
        <v>1.2749999999999999</v>
      </c>
      <c r="H506" s="82"/>
      <c r="I506" s="82"/>
      <c r="J506" s="80">
        <f>F506*G506</f>
        <v>2.5499999999999998</v>
      </c>
    </row>
    <row r="507" spans="1:10">
      <c r="A507" s="142"/>
      <c r="B507" s="143"/>
      <c r="C507" s="144"/>
      <c r="D507" s="145"/>
      <c r="E507" s="145"/>
      <c r="F507" s="145"/>
      <c r="G507" s="145"/>
      <c r="H507" s="145"/>
      <c r="I507" s="146" t="s">
        <v>193</v>
      </c>
      <c r="J507" s="147">
        <f>SUM(J505:J506)</f>
        <v>3.15</v>
      </c>
    </row>
    <row r="508" spans="1:10">
      <c r="A508" s="81"/>
      <c r="B508" s="89"/>
      <c r="C508" s="87"/>
      <c r="D508" s="82"/>
      <c r="E508" s="82"/>
      <c r="F508" s="82"/>
      <c r="G508" s="82"/>
      <c r="H508" s="82"/>
      <c r="I508" s="82"/>
      <c r="J508" s="80"/>
    </row>
    <row r="509" spans="1:10" s="76" customFormat="1">
      <c r="A509" s="77">
        <v>8</v>
      </c>
      <c r="B509" s="800" t="s">
        <v>20</v>
      </c>
      <c r="C509" s="800"/>
      <c r="D509" s="800"/>
      <c r="E509" s="800"/>
      <c r="F509" s="800"/>
      <c r="G509" s="800"/>
      <c r="H509" s="800"/>
      <c r="I509" s="800"/>
      <c r="J509" s="800"/>
    </row>
    <row r="510" spans="1:10" s="126" customFormat="1" ht="25.5">
      <c r="A510" s="119" t="s">
        <v>75</v>
      </c>
      <c r="B510" s="118">
        <v>86911</v>
      </c>
      <c r="C510" s="120" t="s">
        <v>166</v>
      </c>
      <c r="D510" s="117" t="s">
        <v>1</v>
      </c>
      <c r="E510" s="117" t="s">
        <v>19</v>
      </c>
      <c r="F510" s="121"/>
      <c r="G510" s="122"/>
      <c r="H510" s="123"/>
      <c r="I510" s="124" t="s">
        <v>33</v>
      </c>
      <c r="J510" s="125">
        <f>J512</f>
        <v>1</v>
      </c>
    </row>
    <row r="511" spans="1:10" s="91" customFormat="1">
      <c r="A511" s="191"/>
      <c r="B511" s="90"/>
      <c r="C511" s="90" t="s">
        <v>258</v>
      </c>
      <c r="D511" s="90"/>
      <c r="E511" s="90"/>
      <c r="F511" s="90"/>
      <c r="G511" s="90"/>
      <c r="H511" s="90"/>
      <c r="I511" s="90"/>
      <c r="J511" s="193">
        <v>1</v>
      </c>
    </row>
    <row r="512" spans="1:10">
      <c r="A512" s="142"/>
      <c r="B512" s="143"/>
      <c r="C512" s="144"/>
      <c r="D512" s="145"/>
      <c r="E512" s="145"/>
      <c r="F512" s="145"/>
      <c r="G512" s="145"/>
      <c r="H512" s="145"/>
      <c r="I512" s="146" t="s">
        <v>193</v>
      </c>
      <c r="J512" s="147">
        <f>SUM(J511:J511)</f>
        <v>1</v>
      </c>
    </row>
    <row r="513" spans="1:10">
      <c r="A513" s="81"/>
      <c r="B513" s="84"/>
      <c r="C513" s="87"/>
      <c r="D513" s="82"/>
      <c r="E513" s="82"/>
      <c r="F513" s="82"/>
      <c r="G513" s="82"/>
      <c r="H513" s="82"/>
      <c r="I513" s="82"/>
      <c r="J513" s="80"/>
    </row>
    <row r="514" spans="1:10" s="126" customFormat="1" ht="25.5">
      <c r="A514" s="119" t="s">
        <v>76</v>
      </c>
      <c r="B514" s="118">
        <v>86883</v>
      </c>
      <c r="C514" s="120" t="s">
        <v>67</v>
      </c>
      <c r="D514" s="117" t="s">
        <v>1</v>
      </c>
      <c r="E514" s="117" t="s">
        <v>19</v>
      </c>
      <c r="F514" s="121"/>
      <c r="G514" s="122"/>
      <c r="H514" s="123"/>
      <c r="I514" s="124" t="s">
        <v>33</v>
      </c>
      <c r="J514" s="125">
        <f>J517</f>
        <v>3</v>
      </c>
    </row>
    <row r="515" spans="1:10" s="91" customFormat="1">
      <c r="A515" s="191"/>
      <c r="B515" s="90"/>
      <c r="C515" s="90" t="s">
        <v>258</v>
      </c>
      <c r="D515" s="90"/>
      <c r="E515" s="90"/>
      <c r="F515" s="90"/>
      <c r="G515" s="90"/>
      <c r="H515" s="90"/>
      <c r="I515" s="90"/>
      <c r="J515" s="193">
        <v>1</v>
      </c>
    </row>
    <row r="516" spans="1:10" s="91" customFormat="1">
      <c r="A516" s="191"/>
      <c r="B516" s="90"/>
      <c r="C516" s="90" t="s">
        <v>259</v>
      </c>
      <c r="D516" s="90"/>
      <c r="E516" s="90"/>
      <c r="F516" s="90"/>
      <c r="G516" s="90"/>
      <c r="H516" s="90"/>
      <c r="I516" s="90"/>
      <c r="J516" s="193">
        <v>2</v>
      </c>
    </row>
    <row r="517" spans="1:10">
      <c r="A517" s="142"/>
      <c r="B517" s="143"/>
      <c r="C517" s="144"/>
      <c r="D517" s="145"/>
      <c r="E517" s="145"/>
      <c r="F517" s="145"/>
      <c r="G517" s="145"/>
      <c r="H517" s="145"/>
      <c r="I517" s="146" t="s">
        <v>193</v>
      </c>
      <c r="J517" s="147">
        <f>SUM(J515:J516)</f>
        <v>3</v>
      </c>
    </row>
    <row r="518" spans="1:10">
      <c r="A518" s="81"/>
      <c r="B518" s="89"/>
      <c r="C518" s="87"/>
      <c r="D518" s="82"/>
      <c r="E518" s="82"/>
      <c r="F518" s="82"/>
      <c r="G518" s="82"/>
      <c r="H518" s="82"/>
      <c r="I518" s="82"/>
      <c r="J518" s="80"/>
    </row>
    <row r="519" spans="1:10" s="126" customFormat="1" ht="25.5">
      <c r="A519" s="119" t="s">
        <v>77</v>
      </c>
      <c r="B519" s="118">
        <v>97666</v>
      </c>
      <c r="C519" s="120" t="s">
        <v>57</v>
      </c>
      <c r="D519" s="117" t="s">
        <v>1</v>
      </c>
      <c r="E519" s="117" t="s">
        <v>19</v>
      </c>
      <c r="F519" s="121"/>
      <c r="G519" s="122"/>
      <c r="H519" s="123"/>
      <c r="I519" s="124" t="s">
        <v>33</v>
      </c>
      <c r="J519" s="125">
        <f>J524</f>
        <v>5</v>
      </c>
    </row>
    <row r="520" spans="1:10" s="91" customFormat="1">
      <c r="A520" s="191"/>
      <c r="B520" s="90"/>
      <c r="C520" s="90" t="s">
        <v>258</v>
      </c>
      <c r="D520" s="90"/>
      <c r="E520" s="90"/>
      <c r="F520" s="90"/>
      <c r="G520" s="90"/>
      <c r="H520" s="90"/>
      <c r="I520" s="90"/>
      <c r="J520" s="193">
        <v>1</v>
      </c>
    </row>
    <row r="521" spans="1:10" s="91" customFormat="1">
      <c r="A521" s="191"/>
      <c r="B521" s="90"/>
      <c r="C521" s="90" t="s">
        <v>259</v>
      </c>
      <c r="D521" s="90"/>
      <c r="E521" s="90"/>
      <c r="F521" s="90"/>
      <c r="G521" s="90"/>
      <c r="H521" s="90"/>
      <c r="I521" s="90"/>
      <c r="J521" s="193">
        <v>2</v>
      </c>
    </row>
    <row r="522" spans="1:10" s="91" customFormat="1">
      <c r="A522" s="191"/>
      <c r="B522" s="90"/>
      <c r="C522" s="90" t="s">
        <v>285</v>
      </c>
      <c r="D522" s="90"/>
      <c r="E522" s="90"/>
      <c r="F522" s="90"/>
      <c r="G522" s="90"/>
      <c r="H522" s="90"/>
      <c r="I522" s="90"/>
      <c r="J522" s="193">
        <v>1</v>
      </c>
    </row>
    <row r="523" spans="1:10" s="91" customFormat="1">
      <c r="A523" s="191"/>
      <c r="B523" s="90"/>
      <c r="C523" s="90" t="s">
        <v>286</v>
      </c>
      <c r="D523" s="90"/>
      <c r="E523" s="90"/>
      <c r="F523" s="90"/>
      <c r="G523" s="90"/>
      <c r="H523" s="90"/>
      <c r="I523" s="90"/>
      <c r="J523" s="193">
        <v>1</v>
      </c>
    </row>
    <row r="524" spans="1:10">
      <c r="A524" s="142"/>
      <c r="B524" s="143"/>
      <c r="C524" s="144"/>
      <c r="D524" s="145"/>
      <c r="E524" s="145"/>
      <c r="F524" s="145"/>
      <c r="G524" s="145"/>
      <c r="H524" s="145"/>
      <c r="I524" s="146" t="s">
        <v>193</v>
      </c>
      <c r="J524" s="147">
        <f>SUM(J520:J523)</f>
        <v>5</v>
      </c>
    </row>
    <row r="525" spans="1:10">
      <c r="A525" s="81"/>
      <c r="B525" s="89"/>
      <c r="C525" s="87"/>
      <c r="D525" s="82"/>
      <c r="E525" s="82"/>
      <c r="F525" s="82"/>
      <c r="G525" s="82"/>
      <c r="H525" s="82"/>
      <c r="I525" s="82"/>
      <c r="J525" s="80"/>
    </row>
    <row r="526" spans="1:10" s="126" customFormat="1" ht="25.5">
      <c r="A526" s="119" t="s">
        <v>117</v>
      </c>
      <c r="B526" s="118">
        <v>86914</v>
      </c>
      <c r="C526" s="120" t="s">
        <v>257</v>
      </c>
      <c r="D526" s="117" t="s">
        <v>1</v>
      </c>
      <c r="E526" s="117" t="s">
        <v>19</v>
      </c>
      <c r="F526" s="121"/>
      <c r="G526" s="122"/>
      <c r="H526" s="123"/>
      <c r="I526" s="124" t="s">
        <v>33</v>
      </c>
      <c r="J526" s="125">
        <f>J528</f>
        <v>2</v>
      </c>
    </row>
    <row r="527" spans="1:10" s="91" customFormat="1">
      <c r="A527" s="191"/>
      <c r="B527" s="90"/>
      <c r="C527" s="90" t="s">
        <v>259</v>
      </c>
      <c r="D527" s="90"/>
      <c r="E527" s="90"/>
      <c r="F527" s="90"/>
      <c r="G527" s="90"/>
      <c r="H527" s="90"/>
      <c r="I527" s="90"/>
      <c r="J527" s="193">
        <v>2</v>
      </c>
    </row>
    <row r="528" spans="1:10">
      <c r="A528" s="142"/>
      <c r="B528" s="143"/>
      <c r="C528" s="144"/>
      <c r="D528" s="145"/>
      <c r="E528" s="145"/>
      <c r="F528" s="145"/>
      <c r="G528" s="145"/>
      <c r="H528" s="145"/>
      <c r="I528" s="146" t="s">
        <v>193</v>
      </c>
      <c r="J528" s="147">
        <f>SUM(J527)</f>
        <v>2</v>
      </c>
    </row>
    <row r="529" spans="1:10">
      <c r="A529" s="81"/>
      <c r="B529" s="89"/>
      <c r="C529" s="87"/>
      <c r="D529" s="82"/>
      <c r="E529" s="82"/>
      <c r="F529" s="82"/>
      <c r="G529" s="82"/>
      <c r="H529" s="82"/>
      <c r="I529" s="82"/>
      <c r="J529" s="80"/>
    </row>
    <row r="530" spans="1:10" s="126" customFormat="1" ht="25.5">
      <c r="A530" s="119" t="s">
        <v>118</v>
      </c>
      <c r="B530" s="118" t="s">
        <v>260</v>
      </c>
      <c r="C530" s="120" t="s">
        <v>261</v>
      </c>
      <c r="D530" s="117" t="s">
        <v>93</v>
      </c>
      <c r="E530" s="117" t="s">
        <v>9</v>
      </c>
      <c r="F530" s="121"/>
      <c r="G530" s="122"/>
      <c r="H530" s="123"/>
      <c r="I530" s="124" t="s">
        <v>33</v>
      </c>
      <c r="J530" s="125">
        <f>J536</f>
        <v>11.2</v>
      </c>
    </row>
    <row r="531" spans="1:10" s="91" customFormat="1">
      <c r="A531" s="191"/>
      <c r="B531" s="90"/>
      <c r="C531" s="90" t="s">
        <v>32</v>
      </c>
      <c r="D531" s="90"/>
      <c r="E531" s="90"/>
      <c r="F531" s="192">
        <v>1</v>
      </c>
      <c r="G531" s="192">
        <v>3</v>
      </c>
      <c r="H531" s="90"/>
      <c r="I531" s="90"/>
      <c r="J531" s="193">
        <f>F531*G531</f>
        <v>3</v>
      </c>
    </row>
    <row r="532" spans="1:10" s="91" customFormat="1">
      <c r="A532" s="191"/>
      <c r="B532" s="90"/>
      <c r="C532" s="90" t="s">
        <v>95</v>
      </c>
      <c r="D532" s="90"/>
      <c r="E532" s="90"/>
      <c r="F532" s="192">
        <v>1</v>
      </c>
      <c r="G532" s="192">
        <v>5</v>
      </c>
      <c r="H532" s="90"/>
      <c r="I532" s="90"/>
      <c r="J532" s="193">
        <f>F532*G532</f>
        <v>5</v>
      </c>
    </row>
    <row r="533" spans="1:10" s="91" customFormat="1">
      <c r="A533" s="191"/>
      <c r="B533" s="90"/>
      <c r="C533" s="90"/>
      <c r="D533" s="90"/>
      <c r="E533" s="90"/>
      <c r="F533" s="192">
        <v>1</v>
      </c>
      <c r="G533" s="192">
        <v>2</v>
      </c>
      <c r="H533" s="90"/>
      <c r="I533" s="90"/>
      <c r="J533" s="193">
        <f t="shared" ref="J533:J535" si="60">F533*G533</f>
        <v>2</v>
      </c>
    </row>
    <row r="534" spans="1:10" s="91" customFormat="1">
      <c r="A534" s="191"/>
      <c r="B534" s="90"/>
      <c r="C534" s="90"/>
      <c r="D534" s="90"/>
      <c r="E534" s="90"/>
      <c r="F534" s="192">
        <v>1</v>
      </c>
      <c r="G534" s="192">
        <v>0.25</v>
      </c>
      <c r="H534" s="90"/>
      <c r="I534" s="90"/>
      <c r="J534" s="193">
        <f t="shared" si="60"/>
        <v>0.25</v>
      </c>
    </row>
    <row r="535" spans="1:10" s="91" customFormat="1">
      <c r="A535" s="191"/>
      <c r="B535" s="90"/>
      <c r="C535" s="90"/>
      <c r="D535" s="90"/>
      <c r="E535" s="90"/>
      <c r="F535" s="192">
        <v>1</v>
      </c>
      <c r="G535" s="192">
        <v>0.95</v>
      </c>
      <c r="H535" s="90"/>
      <c r="I535" s="90"/>
      <c r="J535" s="193">
        <f t="shared" si="60"/>
        <v>0.95</v>
      </c>
    </row>
    <row r="536" spans="1:10">
      <c r="A536" s="142"/>
      <c r="B536" s="143"/>
      <c r="C536" s="144"/>
      <c r="D536" s="145"/>
      <c r="E536" s="145"/>
      <c r="F536" s="145"/>
      <c r="G536" s="145"/>
      <c r="H536" s="145"/>
      <c r="I536" s="146" t="s">
        <v>193</v>
      </c>
      <c r="J536" s="147">
        <f>SUM(J531:J535)</f>
        <v>11.2</v>
      </c>
    </row>
    <row r="537" spans="1:10">
      <c r="A537" s="81"/>
      <c r="B537" s="89"/>
      <c r="C537" s="87"/>
      <c r="D537" s="82"/>
      <c r="E537" s="82"/>
      <c r="F537" s="82"/>
      <c r="G537" s="82"/>
      <c r="H537" s="82"/>
      <c r="I537" s="82"/>
      <c r="J537" s="80"/>
    </row>
    <row r="538" spans="1:10" s="126" customFormat="1" ht="25.5">
      <c r="A538" s="119" t="s">
        <v>119</v>
      </c>
      <c r="B538" s="118" t="s">
        <v>262</v>
      </c>
      <c r="C538" s="120" t="s">
        <v>263</v>
      </c>
      <c r="D538" s="117" t="s">
        <v>93</v>
      </c>
      <c r="E538" s="117" t="s">
        <v>19</v>
      </c>
      <c r="F538" s="121"/>
      <c r="G538" s="122"/>
      <c r="H538" s="123"/>
      <c r="I538" s="124" t="s">
        <v>33</v>
      </c>
      <c r="J538" s="125">
        <f>J540</f>
        <v>2</v>
      </c>
    </row>
    <row r="539" spans="1:10" s="91" customFormat="1">
      <c r="A539" s="191"/>
      <c r="B539" s="90"/>
      <c r="C539" s="90" t="s">
        <v>322</v>
      </c>
      <c r="D539" s="90"/>
      <c r="E539" s="90"/>
      <c r="F539" s="192"/>
      <c r="G539" s="192"/>
      <c r="H539" s="90"/>
      <c r="I539" s="90"/>
      <c r="J539" s="193">
        <v>2</v>
      </c>
    </row>
    <row r="540" spans="1:10">
      <c r="A540" s="142"/>
      <c r="B540" s="143"/>
      <c r="C540" s="144"/>
      <c r="D540" s="145"/>
      <c r="E540" s="145"/>
      <c r="F540" s="145"/>
      <c r="G540" s="145"/>
      <c r="H540" s="145"/>
      <c r="I540" s="146" t="s">
        <v>193</v>
      </c>
      <c r="J540" s="147">
        <f>SUM(J539:J539)</f>
        <v>2</v>
      </c>
    </row>
    <row r="541" spans="1:10">
      <c r="A541" s="81"/>
      <c r="B541" s="89"/>
      <c r="C541" s="87"/>
      <c r="D541" s="82"/>
      <c r="E541" s="82"/>
      <c r="F541" s="82"/>
      <c r="G541" s="82"/>
      <c r="H541" s="82"/>
      <c r="I541" s="82"/>
      <c r="J541" s="80"/>
    </row>
    <row r="542" spans="1:10" s="126" customFormat="1" ht="51">
      <c r="A542" s="119" t="s">
        <v>120</v>
      </c>
      <c r="B542" s="118" t="s">
        <v>264</v>
      </c>
      <c r="C542" s="120" t="s">
        <v>265</v>
      </c>
      <c r="D542" s="117" t="s">
        <v>93</v>
      </c>
      <c r="E542" s="117" t="s">
        <v>19</v>
      </c>
      <c r="F542" s="121"/>
      <c r="G542" s="122"/>
      <c r="H542" s="123"/>
      <c r="I542" s="124" t="s">
        <v>33</v>
      </c>
      <c r="J542" s="125">
        <f>J544</f>
        <v>1</v>
      </c>
    </row>
    <row r="543" spans="1:10" s="91" customFormat="1">
      <c r="A543" s="191"/>
      <c r="B543" s="90"/>
      <c r="C543" s="90" t="s">
        <v>320</v>
      </c>
      <c r="D543" s="90"/>
      <c r="E543" s="90"/>
      <c r="F543" s="192"/>
      <c r="G543" s="192"/>
      <c r="H543" s="90"/>
      <c r="I543" s="90"/>
      <c r="J543" s="193">
        <v>1</v>
      </c>
    </row>
    <row r="544" spans="1:10">
      <c r="A544" s="142"/>
      <c r="B544" s="143"/>
      <c r="C544" s="144"/>
      <c r="D544" s="145"/>
      <c r="E544" s="145"/>
      <c r="F544" s="145"/>
      <c r="G544" s="145"/>
      <c r="H544" s="145"/>
      <c r="I544" s="146" t="s">
        <v>193</v>
      </c>
      <c r="J544" s="147">
        <f>SUM(J543:J543)</f>
        <v>1</v>
      </c>
    </row>
    <row r="545" spans="1:10">
      <c r="A545" s="81"/>
      <c r="B545" s="89"/>
      <c r="C545" s="87"/>
      <c r="D545" s="82"/>
      <c r="E545" s="82"/>
      <c r="F545" s="82"/>
      <c r="G545" s="82"/>
      <c r="H545" s="82"/>
      <c r="I545" s="82"/>
      <c r="J545" s="80"/>
    </row>
    <row r="546" spans="1:10" s="126" customFormat="1" ht="38.25">
      <c r="A546" s="119" t="s">
        <v>121</v>
      </c>
      <c r="B546" s="118" t="s">
        <v>266</v>
      </c>
      <c r="C546" s="120" t="s">
        <v>267</v>
      </c>
      <c r="D546" s="117" t="s">
        <v>93</v>
      </c>
      <c r="E546" s="117" t="s">
        <v>9</v>
      </c>
      <c r="F546" s="121"/>
      <c r="G546" s="122"/>
      <c r="H546" s="123"/>
      <c r="I546" s="124" t="s">
        <v>33</v>
      </c>
      <c r="J546" s="125">
        <f>J555</f>
        <v>7.8</v>
      </c>
    </row>
    <row r="547" spans="1:10" s="91" customFormat="1">
      <c r="A547" s="191"/>
      <c r="B547" s="90"/>
      <c r="C547" s="189" t="s">
        <v>95</v>
      </c>
      <c r="D547" s="90"/>
      <c r="E547" s="90"/>
      <c r="F547" s="192"/>
      <c r="G547" s="192"/>
      <c r="H547" s="90"/>
      <c r="I547" s="90"/>
      <c r="J547" s="193"/>
    </row>
    <row r="548" spans="1:10" s="91" customFormat="1">
      <c r="A548" s="191"/>
      <c r="B548" s="90"/>
      <c r="C548" s="90" t="s">
        <v>314</v>
      </c>
      <c r="D548" s="90"/>
      <c r="E548" s="90"/>
      <c r="F548" s="192">
        <v>1</v>
      </c>
      <c r="G548" s="192">
        <v>0.6</v>
      </c>
      <c r="H548" s="90"/>
      <c r="I548" s="90"/>
      <c r="J548" s="193">
        <f>F548*G548</f>
        <v>0.6</v>
      </c>
    </row>
    <row r="549" spans="1:10" s="91" customFormat="1">
      <c r="A549" s="191"/>
      <c r="B549" s="90"/>
      <c r="C549" s="90" t="s">
        <v>315</v>
      </c>
      <c r="D549" s="90"/>
      <c r="E549" s="90"/>
      <c r="F549" s="192">
        <v>1</v>
      </c>
      <c r="G549" s="192">
        <v>1</v>
      </c>
      <c r="H549" s="90"/>
      <c r="I549" s="90"/>
      <c r="J549" s="193">
        <f>F549*G549</f>
        <v>1</v>
      </c>
    </row>
    <row r="550" spans="1:10" s="91" customFormat="1">
      <c r="A550" s="191"/>
      <c r="B550" s="90"/>
      <c r="C550" s="90" t="s">
        <v>316</v>
      </c>
      <c r="D550" s="90"/>
      <c r="E550" s="90"/>
      <c r="F550" s="192">
        <v>1</v>
      </c>
      <c r="G550" s="192">
        <v>0.25</v>
      </c>
      <c r="H550" s="90"/>
      <c r="I550" s="90"/>
      <c r="J550" s="193">
        <f t="shared" ref="J550:J554" si="61">F550*G550</f>
        <v>0.25</v>
      </c>
    </row>
    <row r="551" spans="1:10" s="91" customFormat="1">
      <c r="A551" s="191"/>
      <c r="B551" s="90"/>
      <c r="C551" s="90" t="s">
        <v>317</v>
      </c>
      <c r="D551" s="90"/>
      <c r="E551" s="90"/>
      <c r="F551" s="192">
        <v>1</v>
      </c>
      <c r="G551" s="192">
        <v>0.95</v>
      </c>
      <c r="H551" s="90"/>
      <c r="I551" s="90"/>
      <c r="J551" s="193">
        <f t="shared" si="61"/>
        <v>0.95</v>
      </c>
    </row>
    <row r="552" spans="1:10" s="91" customFormat="1">
      <c r="A552" s="191"/>
      <c r="B552" s="90"/>
      <c r="C552" s="90" t="s">
        <v>318</v>
      </c>
      <c r="D552" s="90"/>
      <c r="E552" s="90"/>
      <c r="F552" s="192">
        <v>1</v>
      </c>
      <c r="G552" s="192">
        <v>2</v>
      </c>
      <c r="H552" s="90"/>
      <c r="I552" s="90"/>
      <c r="J552" s="193">
        <f t="shared" si="61"/>
        <v>2</v>
      </c>
    </row>
    <row r="553" spans="1:10" s="91" customFormat="1">
      <c r="A553" s="191"/>
      <c r="B553" s="90"/>
      <c r="C553" s="189" t="s">
        <v>32</v>
      </c>
      <c r="D553" s="90"/>
      <c r="E553" s="90"/>
      <c r="F553" s="192"/>
      <c r="G553" s="192"/>
      <c r="H553" s="90"/>
      <c r="I553" s="90"/>
      <c r="J553" s="193"/>
    </row>
    <row r="554" spans="1:10" s="91" customFormat="1">
      <c r="A554" s="191"/>
      <c r="B554" s="90"/>
      <c r="C554" s="90" t="s">
        <v>319</v>
      </c>
      <c r="D554" s="90"/>
      <c r="E554" s="90"/>
      <c r="F554" s="192">
        <v>1</v>
      </c>
      <c r="G554" s="192">
        <v>3</v>
      </c>
      <c r="H554" s="90"/>
      <c r="I554" s="90"/>
      <c r="J554" s="193">
        <f t="shared" si="61"/>
        <v>3</v>
      </c>
    </row>
    <row r="555" spans="1:10">
      <c r="A555" s="142"/>
      <c r="B555" s="143"/>
      <c r="C555" s="144"/>
      <c r="D555" s="145"/>
      <c r="E555" s="145"/>
      <c r="F555" s="145"/>
      <c r="G555" s="145"/>
      <c r="H555" s="145"/>
      <c r="I555" s="146" t="s">
        <v>193</v>
      </c>
      <c r="J555" s="147">
        <f>SUM(J547:J554)</f>
        <v>7.8</v>
      </c>
    </row>
    <row r="556" spans="1:10">
      <c r="A556" s="81"/>
      <c r="B556" s="89"/>
      <c r="C556" s="87"/>
      <c r="D556" s="82"/>
      <c r="E556" s="82"/>
      <c r="F556" s="82"/>
      <c r="G556" s="82"/>
      <c r="H556" s="82"/>
      <c r="I556" s="82"/>
      <c r="J556" s="80"/>
    </row>
    <row r="557" spans="1:10" s="126" customFormat="1" ht="25.5">
      <c r="A557" s="119" t="s">
        <v>122</v>
      </c>
      <c r="B557" s="118">
        <v>86904</v>
      </c>
      <c r="C557" s="120" t="s">
        <v>287</v>
      </c>
      <c r="D557" s="117" t="s">
        <v>1</v>
      </c>
      <c r="E557" s="117" t="s">
        <v>19</v>
      </c>
      <c r="F557" s="121"/>
      <c r="G557" s="122"/>
      <c r="H557" s="123"/>
      <c r="I557" s="124" t="s">
        <v>33</v>
      </c>
      <c r="J557" s="125">
        <f>J560</f>
        <v>2</v>
      </c>
    </row>
    <row r="558" spans="1:10" s="91" customFormat="1">
      <c r="A558" s="191"/>
      <c r="B558" s="90"/>
      <c r="C558" s="90" t="s">
        <v>285</v>
      </c>
      <c r="D558" s="90"/>
      <c r="E558" s="90"/>
      <c r="F558" s="90"/>
      <c r="G558" s="90"/>
      <c r="H558" s="90"/>
      <c r="I558" s="90"/>
      <c r="J558" s="193">
        <v>1</v>
      </c>
    </row>
    <row r="559" spans="1:10" s="91" customFormat="1">
      <c r="A559" s="191"/>
      <c r="B559" s="90"/>
      <c r="C559" s="90" t="s">
        <v>286</v>
      </c>
      <c r="D559" s="90"/>
      <c r="E559" s="90"/>
      <c r="F559" s="90"/>
      <c r="G559" s="90"/>
      <c r="H559" s="90"/>
      <c r="I559" s="90"/>
      <c r="J559" s="193">
        <v>1</v>
      </c>
    </row>
    <row r="560" spans="1:10">
      <c r="A560" s="142"/>
      <c r="B560" s="143"/>
      <c r="C560" s="144"/>
      <c r="D560" s="145"/>
      <c r="E560" s="145"/>
      <c r="F560" s="145"/>
      <c r="G560" s="145"/>
      <c r="H560" s="145"/>
      <c r="I560" s="146" t="s">
        <v>193</v>
      </c>
      <c r="J560" s="147">
        <f>SUM(J558:J559)</f>
        <v>2</v>
      </c>
    </row>
    <row r="561" spans="1:10">
      <c r="A561" s="81"/>
      <c r="B561" s="89"/>
      <c r="C561" s="87"/>
      <c r="D561" s="82"/>
      <c r="E561" s="82"/>
      <c r="F561" s="82"/>
      <c r="G561" s="82"/>
      <c r="H561" s="82"/>
      <c r="I561" s="82"/>
      <c r="J561" s="80"/>
    </row>
    <row r="562" spans="1:10" s="126" customFormat="1" ht="25.5">
      <c r="A562" s="119" t="s">
        <v>123</v>
      </c>
      <c r="B562" s="118">
        <v>86906</v>
      </c>
      <c r="C562" s="120" t="s">
        <v>288</v>
      </c>
      <c r="D562" s="117" t="s">
        <v>1</v>
      </c>
      <c r="E562" s="117" t="s">
        <v>19</v>
      </c>
      <c r="F562" s="121"/>
      <c r="G562" s="122"/>
      <c r="H562" s="123"/>
      <c r="I562" s="124" t="s">
        <v>33</v>
      </c>
      <c r="J562" s="125">
        <f>J565</f>
        <v>2</v>
      </c>
    </row>
    <row r="563" spans="1:10" s="91" customFormat="1">
      <c r="A563" s="191"/>
      <c r="B563" s="90"/>
      <c r="C563" s="90" t="s">
        <v>285</v>
      </c>
      <c r="D563" s="90"/>
      <c r="E563" s="90"/>
      <c r="F563" s="90"/>
      <c r="G563" s="90"/>
      <c r="H563" s="90"/>
      <c r="I563" s="90"/>
      <c r="J563" s="193">
        <v>1</v>
      </c>
    </row>
    <row r="564" spans="1:10" s="91" customFormat="1">
      <c r="A564" s="191"/>
      <c r="B564" s="90"/>
      <c r="C564" s="90" t="s">
        <v>286</v>
      </c>
      <c r="D564" s="90"/>
      <c r="E564" s="90"/>
      <c r="F564" s="90"/>
      <c r="G564" s="90"/>
      <c r="H564" s="90"/>
      <c r="I564" s="90"/>
      <c r="J564" s="193">
        <v>1</v>
      </c>
    </row>
    <row r="565" spans="1:10">
      <c r="A565" s="142"/>
      <c r="B565" s="143"/>
      <c r="C565" s="144"/>
      <c r="D565" s="145"/>
      <c r="E565" s="145"/>
      <c r="F565" s="145"/>
      <c r="G565" s="145"/>
      <c r="H565" s="145"/>
      <c r="I565" s="146" t="s">
        <v>193</v>
      </c>
      <c r="J565" s="147">
        <f>SUM(J563:J564)</f>
        <v>2</v>
      </c>
    </row>
    <row r="566" spans="1:10">
      <c r="A566" s="81"/>
      <c r="B566" s="89"/>
      <c r="C566" s="87"/>
      <c r="D566" s="82"/>
      <c r="E566" s="82"/>
      <c r="F566" s="82"/>
      <c r="G566" s="82"/>
      <c r="H566" s="82"/>
      <c r="I566" s="82"/>
      <c r="J566" s="80"/>
    </row>
    <row r="567" spans="1:10" s="126" customFormat="1" ht="38.25">
      <c r="A567" s="119" t="s">
        <v>124</v>
      </c>
      <c r="B567" s="118">
        <v>89987</v>
      </c>
      <c r="C567" s="120" t="s">
        <v>289</v>
      </c>
      <c r="D567" s="117" t="s">
        <v>1</v>
      </c>
      <c r="E567" s="117" t="s">
        <v>19</v>
      </c>
      <c r="F567" s="121"/>
      <c r="G567" s="122"/>
      <c r="H567" s="123"/>
      <c r="I567" s="124" t="s">
        <v>33</v>
      </c>
      <c r="J567" s="125">
        <f>J571</f>
        <v>3</v>
      </c>
    </row>
    <row r="568" spans="1:10" s="91" customFormat="1">
      <c r="A568" s="191"/>
      <c r="B568" s="90"/>
      <c r="C568" s="90" t="s">
        <v>31</v>
      </c>
      <c r="D568" s="90"/>
      <c r="E568" s="90"/>
      <c r="F568" s="90"/>
      <c r="G568" s="90"/>
      <c r="H568" s="90"/>
      <c r="I568" s="90"/>
      <c r="J568" s="193">
        <v>1</v>
      </c>
    </row>
    <row r="569" spans="1:10" s="91" customFormat="1">
      <c r="A569" s="191"/>
      <c r="B569" s="90"/>
      <c r="C569" s="90" t="s">
        <v>32</v>
      </c>
      <c r="D569" s="90"/>
      <c r="E569" s="90"/>
      <c r="F569" s="90"/>
      <c r="G569" s="90"/>
      <c r="H569" s="90"/>
      <c r="I569" s="90"/>
      <c r="J569" s="193">
        <v>1</v>
      </c>
    </row>
    <row r="570" spans="1:10" s="91" customFormat="1">
      <c r="A570" s="191"/>
      <c r="B570" s="90"/>
      <c r="C570" s="90" t="s">
        <v>95</v>
      </c>
      <c r="D570" s="90"/>
      <c r="E570" s="90"/>
      <c r="F570" s="90"/>
      <c r="G570" s="90"/>
      <c r="H570" s="90"/>
      <c r="I570" s="90"/>
      <c r="J570" s="193">
        <v>1</v>
      </c>
    </row>
    <row r="571" spans="1:10">
      <c r="A571" s="142"/>
      <c r="B571" s="143"/>
      <c r="C571" s="144"/>
      <c r="D571" s="145"/>
      <c r="E571" s="145"/>
      <c r="F571" s="145"/>
      <c r="G571" s="145"/>
      <c r="H571" s="145"/>
      <c r="I571" s="146" t="s">
        <v>193</v>
      </c>
      <c r="J571" s="147">
        <f>SUM(J568:J570)</f>
        <v>3</v>
      </c>
    </row>
    <row r="572" spans="1:10">
      <c r="A572" s="81"/>
      <c r="B572" s="89"/>
      <c r="C572" s="87"/>
      <c r="D572" s="82"/>
      <c r="E572" s="82"/>
      <c r="F572" s="82"/>
      <c r="G572" s="82"/>
      <c r="H572" s="82"/>
      <c r="I572" s="82"/>
      <c r="J572" s="80"/>
    </row>
    <row r="573" spans="1:10" s="126" customFormat="1" ht="38.25">
      <c r="A573" s="119" t="s">
        <v>125</v>
      </c>
      <c r="B573" s="118" t="s">
        <v>290</v>
      </c>
      <c r="C573" s="120" t="s">
        <v>291</v>
      </c>
      <c r="D573" s="117" t="s">
        <v>93</v>
      </c>
      <c r="E573" s="117" t="s">
        <v>19</v>
      </c>
      <c r="F573" s="121"/>
      <c r="G573" s="122"/>
      <c r="H573" s="123"/>
      <c r="I573" s="124" t="s">
        <v>33</v>
      </c>
      <c r="J573" s="125">
        <f>J575</f>
        <v>2</v>
      </c>
    </row>
    <row r="574" spans="1:10" s="91" customFormat="1">
      <c r="A574" s="191"/>
      <c r="B574" s="90"/>
      <c r="C574" s="90" t="s">
        <v>259</v>
      </c>
      <c r="D574" s="90"/>
      <c r="E574" s="90"/>
      <c r="F574" s="90"/>
      <c r="G574" s="90"/>
      <c r="H574" s="90"/>
      <c r="I574" s="90"/>
      <c r="J574" s="193">
        <v>2</v>
      </c>
    </row>
    <row r="575" spans="1:10">
      <c r="A575" s="142"/>
      <c r="B575" s="143"/>
      <c r="C575" s="144"/>
      <c r="D575" s="145"/>
      <c r="E575" s="145"/>
      <c r="F575" s="145"/>
      <c r="G575" s="145"/>
      <c r="H575" s="145"/>
      <c r="I575" s="146" t="s">
        <v>193</v>
      </c>
      <c r="J575" s="147">
        <f>SUM(J574:J574)</f>
        <v>2</v>
      </c>
    </row>
    <row r="576" spans="1:10">
      <c r="A576" s="81"/>
      <c r="B576" s="89"/>
      <c r="C576" s="87"/>
      <c r="D576" s="82"/>
      <c r="E576" s="82"/>
      <c r="F576" s="82"/>
      <c r="G576" s="82"/>
      <c r="H576" s="82"/>
      <c r="I576" s="82"/>
      <c r="J576" s="80"/>
    </row>
    <row r="577" spans="1:10" s="126" customFormat="1">
      <c r="A577" s="119" t="s">
        <v>126</v>
      </c>
      <c r="B577" s="118" t="s">
        <v>294</v>
      </c>
      <c r="C577" s="120" t="s">
        <v>295</v>
      </c>
      <c r="D577" s="117" t="s">
        <v>1</v>
      </c>
      <c r="E577" s="117" t="s">
        <v>19</v>
      </c>
      <c r="F577" s="121"/>
      <c r="G577" s="122"/>
      <c r="H577" s="123"/>
      <c r="I577" s="124" t="s">
        <v>33</v>
      </c>
      <c r="J577" s="125">
        <f>J579</f>
        <v>2</v>
      </c>
    </row>
    <row r="578" spans="1:10" s="91" customFormat="1">
      <c r="A578" s="191"/>
      <c r="B578" s="90"/>
      <c r="C578" s="90"/>
      <c r="D578" s="90"/>
      <c r="E578" s="90"/>
      <c r="F578" s="90"/>
      <c r="G578" s="90"/>
      <c r="H578" s="90"/>
      <c r="I578" s="90"/>
      <c r="J578" s="193">
        <v>2</v>
      </c>
    </row>
    <row r="579" spans="1:10">
      <c r="A579" s="142"/>
      <c r="B579" s="143"/>
      <c r="C579" s="144"/>
      <c r="D579" s="145"/>
      <c r="E579" s="145"/>
      <c r="F579" s="145"/>
      <c r="G579" s="145"/>
      <c r="H579" s="145"/>
      <c r="I579" s="146" t="s">
        <v>193</v>
      </c>
      <c r="J579" s="147">
        <f>SUM(J578:J578)</f>
        <v>2</v>
      </c>
    </row>
    <row r="580" spans="1:10">
      <c r="A580" s="81"/>
      <c r="B580" s="89"/>
      <c r="C580" s="87"/>
      <c r="D580" s="82"/>
      <c r="E580" s="82"/>
      <c r="F580" s="82"/>
      <c r="G580" s="82"/>
      <c r="H580" s="82"/>
      <c r="I580" s="82"/>
      <c r="J580" s="80"/>
    </row>
    <row r="581" spans="1:10" s="76" customFormat="1">
      <c r="A581" s="77">
        <v>9</v>
      </c>
      <c r="B581" s="800" t="s">
        <v>299</v>
      </c>
      <c r="C581" s="800"/>
      <c r="D581" s="800"/>
      <c r="E581" s="800"/>
      <c r="F581" s="800"/>
      <c r="G581" s="800"/>
      <c r="H581" s="800"/>
      <c r="I581" s="800"/>
      <c r="J581" s="800"/>
    </row>
    <row r="582" spans="1:10" s="126" customFormat="1" ht="38.25">
      <c r="A582" s="119" t="s">
        <v>86</v>
      </c>
      <c r="B582" s="118" t="s">
        <v>300</v>
      </c>
      <c r="C582" s="120" t="s">
        <v>301</v>
      </c>
      <c r="D582" s="117" t="s">
        <v>1</v>
      </c>
      <c r="E582" s="117" t="s">
        <v>19</v>
      </c>
      <c r="F582" s="121"/>
      <c r="G582" s="122"/>
      <c r="H582" s="123"/>
      <c r="I582" s="124" t="s">
        <v>33</v>
      </c>
      <c r="J582" s="125">
        <f>J584</f>
        <v>3</v>
      </c>
    </row>
    <row r="583" spans="1:10" s="91" customFormat="1">
      <c r="A583" s="191"/>
      <c r="B583" s="90"/>
      <c r="C583" s="90" t="s">
        <v>95</v>
      </c>
      <c r="D583" s="90"/>
      <c r="E583" s="90"/>
      <c r="F583" s="90"/>
      <c r="G583" s="90"/>
      <c r="H583" s="90"/>
      <c r="I583" s="90"/>
      <c r="J583" s="193">
        <v>3</v>
      </c>
    </row>
    <row r="584" spans="1:10">
      <c r="A584" s="142"/>
      <c r="B584" s="143"/>
      <c r="C584" s="144"/>
      <c r="D584" s="145"/>
      <c r="E584" s="145"/>
      <c r="F584" s="145"/>
      <c r="G584" s="145"/>
      <c r="H584" s="145"/>
      <c r="I584" s="146" t="s">
        <v>193</v>
      </c>
      <c r="J584" s="147">
        <f>SUM(J583)</f>
        <v>3</v>
      </c>
    </row>
    <row r="585" spans="1:10">
      <c r="A585" s="81"/>
      <c r="B585" s="84"/>
      <c r="C585" s="87"/>
      <c r="D585" s="82"/>
      <c r="E585" s="82"/>
      <c r="F585" s="82"/>
      <c r="G585" s="82"/>
      <c r="H585" s="82"/>
      <c r="I585" s="82"/>
      <c r="J585" s="80"/>
    </row>
    <row r="586" spans="1:10" s="126" customFormat="1" ht="25.5">
      <c r="A586" s="119" t="s">
        <v>87</v>
      </c>
      <c r="B586" s="118">
        <v>92275</v>
      </c>
      <c r="C586" s="120" t="s">
        <v>302</v>
      </c>
      <c r="D586" s="117" t="s">
        <v>1</v>
      </c>
      <c r="E586" s="117" t="s">
        <v>9</v>
      </c>
      <c r="F586" s="121"/>
      <c r="G586" s="122"/>
      <c r="H586" s="123"/>
      <c r="I586" s="124" t="s">
        <v>33</v>
      </c>
      <c r="J586" s="125">
        <f>J588</f>
        <v>12</v>
      </c>
    </row>
    <row r="587" spans="1:10" s="91" customFormat="1">
      <c r="A587" s="191"/>
      <c r="B587" s="90"/>
      <c r="C587" s="90" t="s">
        <v>95</v>
      </c>
      <c r="D587" s="90"/>
      <c r="E587" s="90"/>
      <c r="F587" s="90"/>
      <c r="G587" s="90"/>
      <c r="H587" s="90"/>
      <c r="I587" s="90"/>
      <c r="J587" s="193">
        <v>12</v>
      </c>
    </row>
    <row r="588" spans="1:10">
      <c r="A588" s="142"/>
      <c r="B588" s="143"/>
      <c r="C588" s="144"/>
      <c r="D588" s="145"/>
      <c r="E588" s="145"/>
      <c r="F588" s="145"/>
      <c r="G588" s="145"/>
      <c r="H588" s="145"/>
      <c r="I588" s="146" t="s">
        <v>193</v>
      </c>
      <c r="J588" s="147">
        <f>SUM(J587)</f>
        <v>12</v>
      </c>
    </row>
    <row r="589" spans="1:10">
      <c r="A589" s="81"/>
      <c r="B589" s="89"/>
      <c r="C589" s="87"/>
      <c r="D589" s="82"/>
      <c r="E589" s="82"/>
      <c r="F589" s="82"/>
      <c r="G589" s="82"/>
      <c r="H589" s="82"/>
      <c r="I589" s="82"/>
      <c r="J589" s="80"/>
    </row>
    <row r="590" spans="1:10" s="76" customFormat="1">
      <c r="A590" s="77">
        <v>11</v>
      </c>
      <c r="B590" s="800" t="s">
        <v>73</v>
      </c>
      <c r="C590" s="800"/>
      <c r="D590" s="800"/>
      <c r="E590" s="800"/>
      <c r="F590" s="800"/>
      <c r="G590" s="800"/>
      <c r="H590" s="800"/>
      <c r="I590" s="800"/>
      <c r="J590" s="800"/>
    </row>
    <row r="591" spans="1:10">
      <c r="A591" s="118" t="s">
        <v>297</v>
      </c>
      <c r="B591" s="693" t="s">
        <v>762</v>
      </c>
      <c r="C591" s="693" t="s">
        <v>303</v>
      </c>
      <c r="D591" s="117" t="s">
        <v>761</v>
      </c>
      <c r="E591" s="117" t="s">
        <v>594</v>
      </c>
      <c r="F591" s="767"/>
      <c r="G591" s="768"/>
      <c r="H591" s="768"/>
      <c r="I591" s="693"/>
      <c r="J591" s="125">
        <f>J593</f>
        <v>1</v>
      </c>
    </row>
    <row r="592" spans="1:10">
      <c r="A592" s="758"/>
      <c r="B592" s="774"/>
      <c r="C592" s="774"/>
      <c r="D592" s="759"/>
      <c r="E592" s="774"/>
      <c r="F592" s="775"/>
      <c r="G592" s="776"/>
      <c r="H592" s="776"/>
      <c r="I592" s="777"/>
      <c r="J592" s="193">
        <v>1</v>
      </c>
    </row>
    <row r="593" spans="1:10">
      <c r="A593" s="769"/>
      <c r="B593" s="770"/>
      <c r="C593" s="770"/>
      <c r="D593" s="771"/>
      <c r="E593" s="770"/>
      <c r="F593" s="772"/>
      <c r="G593" s="773"/>
      <c r="H593" s="773"/>
      <c r="I593" s="146" t="s">
        <v>193</v>
      </c>
      <c r="J593" s="147">
        <f>J592</f>
        <v>1</v>
      </c>
    </row>
    <row r="594" spans="1:10" s="126" customFormat="1" ht="34.5" customHeight="1">
      <c r="A594" s="162" t="s">
        <v>804</v>
      </c>
      <c r="B594" s="163">
        <v>90777</v>
      </c>
      <c r="C594" s="164" t="s">
        <v>756</v>
      </c>
      <c r="D594" s="165" t="s">
        <v>1</v>
      </c>
      <c r="E594" s="165" t="s">
        <v>74</v>
      </c>
      <c r="F594" s="165"/>
      <c r="G594" s="778"/>
      <c r="H594" s="779"/>
      <c r="I594" s="167"/>
      <c r="J594" s="168">
        <f>G596</f>
        <v>24</v>
      </c>
    </row>
    <row r="595" spans="1:10" s="126" customFormat="1" ht="35.25" customHeight="1">
      <c r="A595" s="184"/>
      <c r="B595" s="185"/>
      <c r="C595" s="760"/>
      <c r="D595" s="187"/>
      <c r="E595" s="187"/>
      <c r="F595" s="187"/>
      <c r="G595" s="192" t="s">
        <v>758</v>
      </c>
      <c r="H595" s="761" t="s">
        <v>462</v>
      </c>
      <c r="I595" s="85"/>
      <c r="J595" s="188"/>
    </row>
    <row r="596" spans="1:10">
      <c r="A596" s="133"/>
      <c r="B596" s="84"/>
      <c r="C596" s="87" t="s">
        <v>129</v>
      </c>
      <c r="D596" s="82"/>
      <c r="E596" s="82"/>
      <c r="F596" s="82"/>
      <c r="G596" s="82">
        <v>24</v>
      </c>
      <c r="H596" s="82">
        <v>76.62</v>
      </c>
      <c r="I596" s="762"/>
      <c r="J596" s="763">
        <f>G596*H596</f>
        <v>1838.88</v>
      </c>
    </row>
    <row r="597" spans="1:10">
      <c r="A597" s="133"/>
      <c r="B597" s="84"/>
      <c r="C597" s="87"/>
      <c r="D597" s="82"/>
      <c r="E597" s="82"/>
      <c r="F597" s="82"/>
      <c r="G597" s="82"/>
      <c r="H597" s="82"/>
      <c r="I597" s="146" t="s">
        <v>193</v>
      </c>
      <c r="J597" s="147">
        <f>J596</f>
        <v>1838.88</v>
      </c>
    </row>
    <row r="598" spans="1:10" s="126" customFormat="1">
      <c r="A598" s="162" t="s">
        <v>805</v>
      </c>
      <c r="B598" s="163">
        <v>90776</v>
      </c>
      <c r="C598" s="164" t="s">
        <v>247</v>
      </c>
      <c r="D598" s="165" t="s">
        <v>1</v>
      </c>
      <c r="E598" s="165" t="s">
        <v>74</v>
      </c>
      <c r="F598" s="165"/>
      <c r="G598" s="165"/>
      <c r="H598" s="165"/>
      <c r="I598" s="167"/>
      <c r="J598" s="168">
        <f>G600</f>
        <v>352</v>
      </c>
    </row>
    <row r="599" spans="1:10" s="126" customFormat="1" ht="35.25" customHeight="1">
      <c r="A599" s="184"/>
      <c r="B599" s="185"/>
      <c r="C599" s="760"/>
      <c r="D599" s="187"/>
      <c r="E599" s="187"/>
      <c r="F599" s="187"/>
      <c r="G599" s="192" t="s">
        <v>758</v>
      </c>
      <c r="H599" s="761" t="s">
        <v>462</v>
      </c>
      <c r="I599" s="85"/>
      <c r="J599" s="188"/>
    </row>
    <row r="600" spans="1:10">
      <c r="A600" s="133"/>
      <c r="B600" s="89"/>
      <c r="C600" s="87" t="s">
        <v>129</v>
      </c>
      <c r="D600" s="82"/>
      <c r="E600" s="82"/>
      <c r="F600" s="82"/>
      <c r="G600" s="82">
        <v>352</v>
      </c>
      <c r="H600" s="82">
        <v>34.200000000000003</v>
      </c>
      <c r="I600" s="762"/>
      <c r="J600" s="763">
        <f>G600*H600</f>
        <v>12038.400000000001</v>
      </c>
    </row>
    <row r="601" spans="1:10">
      <c r="A601" s="142"/>
      <c r="B601" s="89"/>
      <c r="C601" s="87"/>
      <c r="D601" s="82"/>
      <c r="E601" s="82"/>
      <c r="F601" s="82"/>
      <c r="G601" s="82"/>
      <c r="H601" s="82"/>
      <c r="I601" s="762" t="s">
        <v>193</v>
      </c>
      <c r="J601" s="140">
        <f>J596+J600</f>
        <v>13877.280000000002</v>
      </c>
    </row>
    <row r="602" spans="1:10">
      <c r="A602" s="764"/>
      <c r="B602" s="182"/>
      <c r="C602" s="183"/>
      <c r="D602" s="154"/>
      <c r="E602" s="154"/>
      <c r="F602" s="154"/>
      <c r="G602" s="154"/>
      <c r="H602" s="154"/>
      <c r="I602" s="765"/>
      <c r="J602" s="766"/>
    </row>
    <row r="603" spans="1:10" s="76" customFormat="1">
      <c r="A603" s="77">
        <v>12</v>
      </c>
      <c r="B603" s="800" t="s">
        <v>138</v>
      </c>
      <c r="C603" s="800"/>
      <c r="D603" s="800"/>
      <c r="E603" s="800"/>
      <c r="F603" s="800"/>
      <c r="G603" s="800"/>
      <c r="H603" s="800"/>
      <c r="I603" s="800"/>
      <c r="J603" s="800"/>
    </row>
    <row r="604" spans="1:10" s="126" customFormat="1" ht="25.5">
      <c r="A604" s="119" t="s">
        <v>298</v>
      </c>
      <c r="B604" s="118" t="s">
        <v>754</v>
      </c>
      <c r="C604" s="120" t="s">
        <v>755</v>
      </c>
      <c r="D604" s="117" t="s">
        <v>139</v>
      </c>
      <c r="E604" s="117" t="s">
        <v>8</v>
      </c>
      <c r="F604" s="121"/>
      <c r="G604" s="122"/>
      <c r="H604" s="123"/>
      <c r="I604" s="124" t="s">
        <v>33</v>
      </c>
      <c r="J604" s="125">
        <f>J606</f>
        <v>27</v>
      </c>
    </row>
    <row r="605" spans="1:10" s="91" customFormat="1">
      <c r="A605" s="90"/>
      <c r="B605" s="90"/>
      <c r="C605" s="90" t="s">
        <v>95</v>
      </c>
      <c r="D605" s="90"/>
      <c r="E605" s="90"/>
      <c r="F605" s="90"/>
      <c r="G605" s="90"/>
      <c r="H605" s="90"/>
      <c r="I605" s="90"/>
      <c r="J605" s="193">
        <v>27</v>
      </c>
    </row>
    <row r="606" spans="1:10" s="91" customFormat="1">
      <c r="A606" s="90"/>
      <c r="B606" s="90"/>
      <c r="C606" s="90"/>
      <c r="D606" s="90"/>
      <c r="E606" s="90"/>
      <c r="F606" s="82"/>
      <c r="G606" s="82"/>
      <c r="H606" s="82"/>
      <c r="I606" s="146" t="s">
        <v>193</v>
      </c>
      <c r="J606" s="147">
        <f>J605</f>
        <v>27</v>
      </c>
    </row>
    <row r="607" spans="1:10" s="126" customFormat="1">
      <c r="A607" s="119" t="s">
        <v>808</v>
      </c>
      <c r="B607" s="118" t="s">
        <v>78</v>
      </c>
      <c r="C607" s="120" t="s">
        <v>79</v>
      </c>
      <c r="D607" s="117" t="s">
        <v>1</v>
      </c>
      <c r="E607" s="117" t="s">
        <v>80</v>
      </c>
      <c r="F607" s="121"/>
      <c r="G607" s="122"/>
      <c r="H607" s="123"/>
      <c r="I607" s="124" t="s">
        <v>33</v>
      </c>
      <c r="J607" s="125">
        <f>SUM(J608)</f>
        <v>8</v>
      </c>
    </row>
    <row r="608" spans="1:10">
      <c r="A608" s="151"/>
      <c r="B608" s="182"/>
      <c r="C608" s="183" t="s">
        <v>321</v>
      </c>
      <c r="D608" s="154"/>
      <c r="E608" s="154"/>
      <c r="F608" s="154"/>
      <c r="G608" s="154">
        <v>4</v>
      </c>
      <c r="H608" s="154">
        <v>2</v>
      </c>
      <c r="I608" s="146" t="s">
        <v>193</v>
      </c>
      <c r="J608" s="147">
        <f>G608*H608</f>
        <v>8</v>
      </c>
    </row>
    <row r="609" spans="1:12">
      <c r="A609" s="81"/>
      <c r="B609" s="89"/>
      <c r="C609" s="87"/>
      <c r="D609" s="82"/>
      <c r="E609" s="82"/>
      <c r="F609" s="82"/>
      <c r="G609" s="82"/>
      <c r="H609" s="82"/>
      <c r="I609" s="82"/>
      <c r="J609" s="80"/>
    </row>
    <row r="610" spans="1:12">
      <c r="K610" s="91"/>
      <c r="L610" s="91"/>
    </row>
    <row r="611" spans="1:12">
      <c r="K611" s="91"/>
      <c r="L611" s="91"/>
    </row>
    <row r="612" spans="1:12">
      <c r="K612" s="91"/>
      <c r="L612" s="91"/>
    </row>
    <row r="613" spans="1:12">
      <c r="K613" s="91"/>
      <c r="L613" s="91"/>
    </row>
  </sheetData>
  <mergeCells count="14">
    <mergeCell ref="B590:J590"/>
    <mergeCell ref="B603:J603"/>
    <mergeCell ref="B473:J473"/>
    <mergeCell ref="B581:J581"/>
    <mergeCell ref="B409:J409"/>
    <mergeCell ref="H2:I2"/>
    <mergeCell ref="H3:I3"/>
    <mergeCell ref="B3:E3"/>
    <mergeCell ref="B509:J509"/>
    <mergeCell ref="B2:C2"/>
    <mergeCell ref="B109:J109"/>
    <mergeCell ref="B8:J8"/>
    <mergeCell ref="B206:J206"/>
    <mergeCell ref="B351:J351"/>
  </mergeCells>
  <printOptions horizontalCentered="1"/>
  <pageMargins left="0.39370078740157483" right="0.39370078740157483" top="0.47244094488188981" bottom="0.47244094488188981" header="0.31496062992125984" footer="0.31496062992125984"/>
  <pageSetup paperSize="9" scale="55" orientation="portrait" horizontalDpi="4294967293" r:id="rId1"/>
  <colBreaks count="1" manualBreakCount="1">
    <brk id="1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V6293"/>
  <sheetViews>
    <sheetView tabSelected="1" view="pageBreakPreview" zoomScale="70" zoomScaleSheetLayoutView="70" workbookViewId="0">
      <selection activeCell="D4" sqref="D4"/>
    </sheetView>
  </sheetViews>
  <sheetFormatPr defaultColWidth="10.6640625" defaultRowHeight="15"/>
  <cols>
    <col min="1" max="1" width="44.33203125" style="205" bestFit="1" customWidth="1"/>
    <col min="2" max="2" width="122.33203125" style="205" customWidth="1"/>
    <col min="3" max="3" width="23.83203125" style="205" customWidth="1"/>
    <col min="4" max="4" width="31.1640625" style="205" customWidth="1"/>
    <col min="5" max="5" width="25.1640625" style="205" bestFit="1" customWidth="1"/>
    <col min="6" max="6" width="25.1640625" style="205" customWidth="1"/>
    <col min="7" max="7" width="23.6640625" style="205" customWidth="1"/>
    <col min="8" max="8" width="23.83203125" style="205" customWidth="1"/>
    <col min="9" max="9" width="20" style="205" customWidth="1"/>
    <col min="10" max="10" width="21.1640625" style="205" customWidth="1"/>
    <col min="11" max="11" width="13.5" style="205" customWidth="1"/>
    <col min="12" max="12" width="17" style="205" customWidth="1"/>
    <col min="13" max="13" width="19.83203125" style="205" customWidth="1"/>
    <col min="14" max="14" width="10.83203125" style="205" bestFit="1" customWidth="1"/>
    <col min="15" max="16" width="10.6640625" style="205"/>
    <col min="17" max="17" width="11.1640625" style="205" bestFit="1" customWidth="1"/>
    <col min="18" max="16384" width="10.6640625" style="205"/>
  </cols>
  <sheetData>
    <row r="1" spans="1:12" ht="20.25">
      <c r="A1" s="683" t="s">
        <v>739</v>
      </c>
      <c r="B1" s="682" t="s">
        <v>738</v>
      </c>
      <c r="C1" s="682"/>
      <c r="D1" s="682"/>
      <c r="E1" s="682"/>
      <c r="F1" s="682"/>
      <c r="G1" s="682"/>
      <c r="H1" s="682"/>
      <c r="I1" s="682"/>
      <c r="J1" s="682"/>
      <c r="K1" s="682"/>
      <c r="L1" s="682"/>
    </row>
    <row r="2" spans="1:12" ht="20.25">
      <c r="A2" s="683"/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</row>
    <row r="3" spans="1:12" ht="20.25">
      <c r="A3" s="683" t="s">
        <v>737</v>
      </c>
      <c r="B3" s="682" t="s">
        <v>736</v>
      </c>
      <c r="C3" s="682"/>
      <c r="D3" s="682"/>
      <c r="E3" s="682"/>
      <c r="F3" s="682"/>
      <c r="G3" s="682"/>
      <c r="H3" s="682"/>
      <c r="I3" s="682"/>
      <c r="J3" s="682"/>
      <c r="K3" s="682"/>
      <c r="L3" s="682"/>
    </row>
    <row r="4" spans="1:12" ht="20.25">
      <c r="A4" s="683" t="s">
        <v>735</v>
      </c>
      <c r="B4" s="682" t="s">
        <v>734</v>
      </c>
      <c r="C4" s="682"/>
      <c r="D4" s="682"/>
      <c r="E4" s="682"/>
      <c r="F4" s="682"/>
      <c r="G4" s="682"/>
      <c r="H4" s="682"/>
      <c r="I4" s="682"/>
      <c r="J4" s="682"/>
      <c r="K4" s="682"/>
      <c r="L4" s="682"/>
    </row>
    <row r="6" spans="1:12" ht="15.75">
      <c r="A6" s="813" t="s">
        <v>740</v>
      </c>
      <c r="B6" s="813"/>
      <c r="C6" s="813"/>
      <c r="D6" s="813"/>
      <c r="E6" s="813"/>
      <c r="F6" s="813"/>
      <c r="G6" s="813"/>
      <c r="H6" s="813"/>
      <c r="I6" s="813"/>
      <c r="J6" s="813"/>
      <c r="K6" s="813"/>
      <c r="L6" s="813"/>
    </row>
    <row r="7" spans="1:12" ht="15.75">
      <c r="A7" s="211"/>
      <c r="B7" s="211"/>
      <c r="C7" s="211"/>
      <c r="D7" s="211"/>
      <c r="E7" s="211"/>
      <c r="F7" s="211"/>
    </row>
    <row r="8" spans="1:12" ht="15.75">
      <c r="A8" s="308">
        <v>1</v>
      </c>
      <c r="B8" s="680" t="s">
        <v>733</v>
      </c>
      <c r="C8" s="211"/>
      <c r="D8" s="211" t="s">
        <v>757</v>
      </c>
    </row>
    <row r="9" spans="1:12" ht="16.5" thickBot="1">
      <c r="A9" s="308"/>
      <c r="B9" s="680"/>
      <c r="C9" s="211"/>
    </row>
    <row r="10" spans="1:12" s="324" customFormat="1" ht="32.25" thickBot="1">
      <c r="A10" s="236" t="s">
        <v>2</v>
      </c>
      <c r="B10" s="236" t="s">
        <v>4</v>
      </c>
      <c r="C10" s="235" t="s">
        <v>449</v>
      </c>
      <c r="D10" s="234" t="s">
        <v>159</v>
      </c>
      <c r="E10" s="234" t="s">
        <v>356</v>
      </c>
      <c r="F10" s="345"/>
      <c r="G10" s="345"/>
      <c r="H10" s="345"/>
      <c r="I10" s="345"/>
      <c r="J10" s="345"/>
      <c r="K10" s="345"/>
      <c r="L10" s="345"/>
    </row>
    <row r="11" spans="1:12" ht="16.5" thickBot="1">
      <c r="A11" s="679" t="s">
        <v>357</v>
      </c>
      <c r="B11" s="273" t="s">
        <v>358</v>
      </c>
      <c r="C11" s="679" t="s">
        <v>521</v>
      </c>
      <c r="D11" s="678">
        <f>D13</f>
        <v>2</v>
      </c>
      <c r="E11" s="395"/>
      <c r="F11" s="207"/>
      <c r="G11" s="207"/>
      <c r="H11" s="207"/>
      <c r="I11" s="207"/>
      <c r="J11" s="207"/>
      <c r="K11" s="207"/>
      <c r="L11" s="207"/>
    </row>
    <row r="12" spans="1:12">
      <c r="A12" s="293"/>
      <c r="B12" s="292"/>
      <c r="C12" s="272"/>
      <c r="D12" s="618"/>
      <c r="E12" s="207"/>
      <c r="F12" s="207"/>
      <c r="G12" s="207"/>
      <c r="H12" s="207"/>
      <c r="I12" s="207"/>
      <c r="J12" s="207"/>
      <c r="K12" s="207"/>
      <c r="L12" s="207"/>
    </row>
    <row r="13" spans="1:12" ht="15.75">
      <c r="A13" s="293"/>
      <c r="B13" s="288" t="s">
        <v>732</v>
      </c>
      <c r="C13" s="676" t="s">
        <v>691</v>
      </c>
      <c r="D13" s="675">
        <v>2</v>
      </c>
      <c r="E13" s="681" t="str">
        <f>C11</f>
        <v xml:space="preserve">UN        </v>
      </c>
      <c r="F13" s="207"/>
      <c r="G13" s="207"/>
      <c r="H13" s="207"/>
      <c r="I13" s="207"/>
      <c r="J13" s="207"/>
      <c r="K13" s="207"/>
      <c r="L13" s="207"/>
    </row>
    <row r="14" spans="1:12" ht="15.75">
      <c r="A14" s="293"/>
      <c r="B14" s="292"/>
      <c r="C14" s="272"/>
      <c r="D14" s="673"/>
      <c r="E14" s="270"/>
      <c r="F14" s="207"/>
      <c r="G14" s="207"/>
      <c r="H14" s="207"/>
      <c r="I14" s="207"/>
      <c r="J14" s="207"/>
      <c r="K14" s="207"/>
      <c r="L14" s="207"/>
    </row>
    <row r="15" spans="1:12" ht="16.5" thickBot="1">
      <c r="A15" s="293"/>
      <c r="B15" s="292"/>
      <c r="C15" s="272"/>
      <c r="D15" s="673"/>
      <c r="E15" s="270"/>
      <c r="F15" s="207"/>
      <c r="G15" s="207"/>
      <c r="H15" s="207"/>
      <c r="I15" s="207"/>
      <c r="J15" s="207"/>
      <c r="K15" s="207"/>
      <c r="L15" s="207"/>
    </row>
    <row r="16" spans="1:12" s="324" customFormat="1" ht="32.25" thickBot="1">
      <c r="A16" s="236" t="s">
        <v>2</v>
      </c>
      <c r="B16" s="236" t="s">
        <v>4</v>
      </c>
      <c r="C16" s="235" t="s">
        <v>449</v>
      </c>
      <c r="D16" s="234" t="s">
        <v>159</v>
      </c>
      <c r="E16" s="234" t="s">
        <v>356</v>
      </c>
      <c r="F16" s="345"/>
      <c r="G16" s="345"/>
      <c r="H16" s="345"/>
      <c r="I16" s="345"/>
      <c r="J16" s="345"/>
      <c r="K16" s="345"/>
      <c r="L16" s="345"/>
    </row>
    <row r="17" spans="1:12" ht="38.25" customHeight="1" thickBot="1">
      <c r="A17" s="317" t="s">
        <v>293</v>
      </c>
      <c r="B17" s="273" t="s">
        <v>359</v>
      </c>
      <c r="C17" s="317" t="s">
        <v>700</v>
      </c>
      <c r="D17" s="332">
        <f>D23</f>
        <v>128.48000000000002</v>
      </c>
      <c r="E17" s="395">
        <v>11.44</v>
      </c>
      <c r="F17" s="207"/>
      <c r="G17" s="207"/>
      <c r="H17" s="207"/>
      <c r="I17" s="207"/>
      <c r="J17" s="207"/>
      <c r="K17" s="207"/>
      <c r="L17" s="207"/>
    </row>
    <row r="18" spans="1:12">
      <c r="A18" s="293"/>
      <c r="B18" s="292"/>
      <c r="C18" s="272"/>
      <c r="D18" s="618"/>
      <c r="E18" s="207"/>
      <c r="F18" s="207"/>
      <c r="G18" s="207"/>
      <c r="H18" s="207"/>
      <c r="I18" s="207"/>
      <c r="J18" s="207"/>
      <c r="K18" s="207"/>
      <c r="L18" s="207"/>
    </row>
    <row r="19" spans="1:12">
      <c r="A19" s="293"/>
      <c r="B19" s="288" t="s">
        <v>31</v>
      </c>
      <c r="C19" s="676" t="s">
        <v>691</v>
      </c>
      <c r="D19" s="677">
        <v>56.7</v>
      </c>
      <c r="E19" s="674" t="s">
        <v>700</v>
      </c>
      <c r="F19" s="207"/>
      <c r="G19" s="207"/>
      <c r="H19" s="207"/>
      <c r="I19" s="207"/>
      <c r="J19" s="207"/>
      <c r="K19" s="207"/>
      <c r="L19" s="207"/>
    </row>
    <row r="20" spans="1:12">
      <c r="A20" s="293"/>
      <c r="B20" s="288" t="s">
        <v>95</v>
      </c>
      <c r="C20" s="676" t="s">
        <v>691</v>
      </c>
      <c r="D20" s="677">
        <v>27</v>
      </c>
      <c r="E20" s="674" t="s">
        <v>700</v>
      </c>
      <c r="F20" s="207"/>
      <c r="G20" s="207"/>
      <c r="H20" s="207"/>
      <c r="I20" s="207"/>
      <c r="J20" s="207"/>
      <c r="K20" s="207"/>
      <c r="L20" s="207"/>
    </row>
    <row r="21" spans="1:12">
      <c r="A21" s="293"/>
      <c r="B21" s="288" t="s">
        <v>32</v>
      </c>
      <c r="C21" s="676" t="s">
        <v>691</v>
      </c>
      <c r="D21" s="677">
        <v>15.39</v>
      </c>
      <c r="E21" s="674" t="s">
        <v>700</v>
      </c>
      <c r="F21" s="207"/>
      <c r="G21" s="207"/>
      <c r="H21" s="207"/>
      <c r="I21" s="207"/>
      <c r="J21" s="207"/>
      <c r="K21" s="207"/>
      <c r="L21" s="207"/>
    </row>
    <row r="22" spans="1:12">
      <c r="A22" s="293"/>
      <c r="B22" s="288" t="s">
        <v>308</v>
      </c>
      <c r="C22" s="676" t="s">
        <v>691</v>
      </c>
      <c r="D22" s="677">
        <v>29.39</v>
      </c>
      <c r="E22" s="674" t="s">
        <v>700</v>
      </c>
      <c r="F22" s="207"/>
      <c r="G22" s="207"/>
      <c r="H22" s="207"/>
      <c r="I22" s="207"/>
      <c r="J22" s="207"/>
      <c r="K22" s="207"/>
      <c r="L22" s="207"/>
    </row>
    <row r="23" spans="1:12" ht="15.75">
      <c r="A23" s="293"/>
      <c r="B23" s="296" t="s">
        <v>676</v>
      </c>
      <c r="C23" s="676" t="s">
        <v>691</v>
      </c>
      <c r="D23" s="675">
        <f>SUM(D19:D22)</f>
        <v>128.48000000000002</v>
      </c>
      <c r="E23" s="674" t="s">
        <v>700</v>
      </c>
      <c r="F23" s="207"/>
      <c r="G23" s="207"/>
      <c r="H23" s="207"/>
      <c r="I23" s="207"/>
      <c r="J23" s="207"/>
      <c r="K23" s="207"/>
      <c r="L23" s="207"/>
    </row>
    <row r="24" spans="1:12" ht="16.5" thickBot="1">
      <c r="A24" s="308"/>
      <c r="B24" s="680"/>
      <c r="C24" s="211"/>
    </row>
    <row r="25" spans="1:12" s="324" customFormat="1" ht="32.25" thickBot="1">
      <c r="A25" s="236" t="s">
        <v>2</v>
      </c>
      <c r="B25" s="236" t="s">
        <v>4</v>
      </c>
      <c r="C25" s="235" t="s">
        <v>449</v>
      </c>
      <c r="D25" s="234" t="s">
        <v>159</v>
      </c>
      <c r="E25" s="234" t="s">
        <v>356</v>
      </c>
      <c r="F25" s="345"/>
      <c r="G25" s="345"/>
      <c r="H25" s="345"/>
      <c r="I25" s="345"/>
      <c r="J25" s="345"/>
      <c r="K25" s="345"/>
      <c r="L25" s="345"/>
    </row>
    <row r="26" spans="1:12" ht="45.75" thickBot="1">
      <c r="A26" s="317" t="s">
        <v>292</v>
      </c>
      <c r="B26" s="273" t="s">
        <v>360</v>
      </c>
      <c r="C26" s="317" t="s">
        <v>700</v>
      </c>
      <c r="D26" s="332">
        <f>D30</f>
        <v>42.39</v>
      </c>
      <c r="E26" s="395">
        <v>11.44</v>
      </c>
      <c r="F26" s="207"/>
      <c r="G26" s="207"/>
      <c r="H26" s="207"/>
      <c r="I26" s="207"/>
      <c r="J26" s="207"/>
      <c r="K26" s="207"/>
      <c r="L26" s="207"/>
    </row>
    <row r="27" spans="1:12">
      <c r="A27" s="293"/>
      <c r="B27" s="292"/>
      <c r="C27" s="272"/>
      <c r="D27" s="618"/>
      <c r="E27" s="207"/>
      <c r="F27" s="207"/>
      <c r="G27" s="207"/>
      <c r="H27" s="207"/>
      <c r="I27" s="207"/>
      <c r="J27" s="207"/>
      <c r="K27" s="207"/>
      <c r="L27" s="207"/>
    </row>
    <row r="28" spans="1:12">
      <c r="A28" s="293"/>
      <c r="B28" s="288" t="s">
        <v>95</v>
      </c>
      <c r="C28" s="676" t="s">
        <v>691</v>
      </c>
      <c r="D28" s="677">
        <v>27</v>
      </c>
      <c r="E28" s="674" t="s">
        <v>700</v>
      </c>
      <c r="F28" s="207"/>
      <c r="G28" s="207"/>
      <c r="H28" s="207"/>
      <c r="I28" s="207"/>
      <c r="J28" s="207"/>
      <c r="K28" s="207"/>
      <c r="L28" s="207"/>
    </row>
    <row r="29" spans="1:12">
      <c r="A29" s="293"/>
      <c r="B29" s="288" t="s">
        <v>32</v>
      </c>
      <c r="C29" s="676" t="s">
        <v>691</v>
      </c>
      <c r="D29" s="677">
        <v>15.39</v>
      </c>
      <c r="E29" s="674" t="s">
        <v>700</v>
      </c>
      <c r="F29" s="207"/>
      <c r="G29" s="207"/>
      <c r="H29" s="207"/>
      <c r="I29" s="207"/>
      <c r="J29" s="207"/>
      <c r="K29" s="207"/>
      <c r="L29" s="207"/>
    </row>
    <row r="30" spans="1:12" ht="15.75">
      <c r="A30" s="293"/>
      <c r="B30" s="296" t="s">
        <v>676</v>
      </c>
      <c r="C30" s="676" t="s">
        <v>691</v>
      </c>
      <c r="D30" s="675">
        <f>SUM(D28:D29)</f>
        <v>42.39</v>
      </c>
      <c r="E30" s="674" t="s">
        <v>700</v>
      </c>
      <c r="F30" s="207"/>
      <c r="G30" s="207"/>
      <c r="H30" s="207"/>
      <c r="I30" s="207"/>
      <c r="J30" s="207"/>
      <c r="K30" s="207"/>
      <c r="L30" s="207"/>
    </row>
    <row r="31" spans="1:12" ht="16.5" thickBot="1">
      <c r="A31" s="308"/>
      <c r="B31" s="680"/>
      <c r="C31" s="211"/>
    </row>
    <row r="32" spans="1:12" s="324" customFormat="1" ht="32.25" thickBot="1">
      <c r="A32" s="236" t="s">
        <v>2</v>
      </c>
      <c r="B32" s="236" t="s">
        <v>4</v>
      </c>
      <c r="C32" s="235" t="s">
        <v>449</v>
      </c>
      <c r="D32" s="234" t="s">
        <v>159</v>
      </c>
      <c r="E32" s="234" t="s">
        <v>356</v>
      </c>
      <c r="F32" s="345"/>
      <c r="G32" s="345"/>
      <c r="H32" s="345"/>
      <c r="I32" s="345"/>
      <c r="J32" s="345"/>
      <c r="K32" s="345"/>
      <c r="L32" s="345"/>
    </row>
    <row r="33" spans="1:12" ht="30.75" thickBot="1">
      <c r="A33" s="317" t="s">
        <v>361</v>
      </c>
      <c r="B33" s="273" t="s">
        <v>362</v>
      </c>
      <c r="C33" s="679" t="s">
        <v>700</v>
      </c>
      <c r="D33" s="678">
        <f>D36</f>
        <v>27</v>
      </c>
      <c r="E33" s="395">
        <v>8.75</v>
      </c>
      <c r="F33" s="207"/>
      <c r="G33" s="207"/>
      <c r="H33" s="207"/>
      <c r="I33" s="207"/>
      <c r="J33" s="207"/>
      <c r="K33" s="207"/>
      <c r="L33" s="207"/>
    </row>
    <row r="34" spans="1:12">
      <c r="A34" s="293"/>
      <c r="B34" s="292"/>
      <c r="C34" s="272"/>
      <c r="D34" s="618"/>
      <c r="E34" s="207"/>
      <c r="F34" s="207"/>
      <c r="G34" s="207"/>
      <c r="H34" s="207"/>
      <c r="I34" s="207"/>
      <c r="J34" s="207"/>
      <c r="K34" s="207"/>
      <c r="L34" s="207"/>
    </row>
    <row r="35" spans="1:12">
      <c r="A35" s="293"/>
      <c r="B35" s="288" t="s">
        <v>731</v>
      </c>
      <c r="C35" s="676" t="s">
        <v>691</v>
      </c>
      <c r="D35" s="677">
        <v>27</v>
      </c>
      <c r="E35" s="674" t="s">
        <v>700</v>
      </c>
      <c r="F35" s="207"/>
      <c r="G35" s="207"/>
      <c r="H35" s="207"/>
      <c r="I35" s="207"/>
      <c r="J35" s="207"/>
      <c r="K35" s="207"/>
      <c r="L35" s="207"/>
    </row>
    <row r="36" spans="1:12" ht="15.75">
      <c r="A36" s="293"/>
      <c r="B36" s="296" t="s">
        <v>676</v>
      </c>
      <c r="C36" s="676" t="s">
        <v>691</v>
      </c>
      <c r="D36" s="675">
        <f>SUM(D35:D35)</f>
        <v>27</v>
      </c>
      <c r="E36" s="674" t="s">
        <v>700</v>
      </c>
      <c r="F36" s="207"/>
      <c r="G36" s="207"/>
      <c r="H36" s="207"/>
      <c r="I36" s="207"/>
      <c r="J36" s="207"/>
      <c r="K36" s="207"/>
      <c r="L36" s="207"/>
    </row>
    <row r="37" spans="1:12" ht="16.5" thickBot="1">
      <c r="A37" s="293"/>
      <c r="B37" s="292"/>
      <c r="C37" s="272"/>
      <c r="D37" s="673"/>
      <c r="E37" s="270"/>
      <c r="F37" s="207"/>
      <c r="G37" s="207"/>
      <c r="H37" s="207"/>
      <c r="I37" s="207"/>
      <c r="J37" s="207"/>
      <c r="K37" s="207"/>
      <c r="L37" s="207"/>
    </row>
    <row r="38" spans="1:12" s="324" customFormat="1" ht="32.25" thickBot="1">
      <c r="A38" s="236" t="s">
        <v>2</v>
      </c>
      <c r="B38" s="236" t="s">
        <v>4</v>
      </c>
      <c r="C38" s="235" t="s">
        <v>449</v>
      </c>
      <c r="D38" s="234" t="s">
        <v>159</v>
      </c>
      <c r="E38" s="234" t="s">
        <v>356</v>
      </c>
      <c r="F38" s="662"/>
      <c r="G38" s="345"/>
      <c r="H38" s="345"/>
      <c r="I38" s="345"/>
      <c r="J38" s="345"/>
      <c r="K38" s="345"/>
      <c r="L38" s="344"/>
    </row>
    <row r="39" spans="1:12" ht="16.5" thickBot="1">
      <c r="A39" s="317" t="s">
        <v>730</v>
      </c>
      <c r="B39" s="273" t="s">
        <v>363</v>
      </c>
      <c r="C39" s="317" t="s">
        <v>727</v>
      </c>
      <c r="D39" s="316">
        <f>D48</f>
        <v>6.6479999999999997</v>
      </c>
      <c r="E39" s="395">
        <v>75.989999999999995</v>
      </c>
      <c r="F39" s="658"/>
      <c r="G39" s="207"/>
      <c r="H39" s="207"/>
      <c r="I39" s="207"/>
      <c r="J39" s="207"/>
      <c r="K39" s="207"/>
      <c r="L39" s="633"/>
    </row>
    <row r="40" spans="1:12">
      <c r="A40" s="310"/>
      <c r="B40" s="292"/>
      <c r="C40" s="623"/>
      <c r="D40" s="326"/>
      <c r="E40" s="207"/>
      <c r="F40" s="207"/>
      <c r="G40" s="207"/>
      <c r="H40" s="207"/>
      <c r="I40" s="207"/>
      <c r="J40" s="207"/>
      <c r="K40" s="207"/>
      <c r="L40" s="633"/>
    </row>
    <row r="41" spans="1:12">
      <c r="A41" s="310"/>
      <c r="B41" s="292"/>
      <c r="C41" s="623"/>
      <c r="D41" s="326"/>
      <c r="E41" s="207"/>
      <c r="F41" s="207"/>
      <c r="G41" s="207"/>
      <c r="H41" s="207"/>
      <c r="I41" s="207"/>
      <c r="J41" s="207"/>
      <c r="K41" s="207"/>
      <c r="L41" s="633"/>
    </row>
    <row r="42" spans="1:12">
      <c r="A42" s="310"/>
      <c r="B42" s="814" t="s">
        <v>710</v>
      </c>
      <c r="C42" s="631" t="s">
        <v>691</v>
      </c>
      <c r="D42" s="637">
        <v>0.9</v>
      </c>
      <c r="E42" s="636" t="s">
        <v>693</v>
      </c>
      <c r="F42" s="636">
        <v>0.9</v>
      </c>
      <c r="G42" s="636" t="s">
        <v>693</v>
      </c>
      <c r="H42" s="636">
        <v>0.4</v>
      </c>
      <c r="I42" s="636" t="s">
        <v>691</v>
      </c>
      <c r="J42" s="636">
        <f>D42*F42*H42</f>
        <v>0.32400000000000007</v>
      </c>
      <c r="K42" s="207"/>
      <c r="L42" s="633"/>
    </row>
    <row r="43" spans="1:12">
      <c r="A43" s="310"/>
      <c r="B43" s="816"/>
      <c r="C43" s="631" t="s">
        <v>691</v>
      </c>
      <c r="D43" s="637">
        <f>J42</f>
        <v>0.32400000000000007</v>
      </c>
      <c r="E43" s="636" t="s">
        <v>693</v>
      </c>
      <c r="F43" s="636">
        <v>2</v>
      </c>
      <c r="G43" s="636" t="s">
        <v>691</v>
      </c>
      <c r="H43" s="635">
        <f>D43*F43</f>
        <v>0.64800000000000013</v>
      </c>
      <c r="I43" s="636"/>
      <c r="J43" s="636"/>
      <c r="K43" s="207"/>
      <c r="L43" s="633"/>
    </row>
    <row r="44" spans="1:12">
      <c r="A44" s="310"/>
      <c r="B44" s="666"/>
      <c r="C44" s="650"/>
      <c r="D44" s="649"/>
      <c r="E44" s="664"/>
      <c r="F44" s="664"/>
      <c r="G44" s="664"/>
      <c r="H44" s="665"/>
      <c r="I44" s="664"/>
      <c r="J44" s="664"/>
      <c r="K44" s="207"/>
      <c r="L44" s="633"/>
    </row>
    <row r="45" spans="1:12">
      <c r="A45" s="310"/>
      <c r="B45" s="666"/>
      <c r="C45" s="650"/>
      <c r="D45" s="649"/>
      <c r="E45" s="664"/>
      <c r="F45" s="664"/>
      <c r="G45" s="664"/>
      <c r="H45" s="665"/>
      <c r="I45" s="664"/>
      <c r="J45" s="664"/>
      <c r="K45" s="207"/>
      <c r="L45" s="633"/>
    </row>
    <row r="46" spans="1:12">
      <c r="A46" s="310"/>
      <c r="B46" s="627" t="s">
        <v>694</v>
      </c>
      <c r="C46" s="631" t="s">
        <v>691</v>
      </c>
      <c r="D46" s="637">
        <v>0.4</v>
      </c>
      <c r="E46" s="636" t="s">
        <v>693</v>
      </c>
      <c r="F46" s="636">
        <v>0.5</v>
      </c>
      <c r="G46" s="636" t="s">
        <v>693</v>
      </c>
      <c r="H46" s="636">
        <v>30</v>
      </c>
      <c r="I46" s="636" t="s">
        <v>691</v>
      </c>
      <c r="J46" s="635">
        <f>D46*F46*H46</f>
        <v>6</v>
      </c>
      <c r="K46" s="207"/>
      <c r="L46" s="633"/>
    </row>
    <row r="47" spans="1:12">
      <c r="A47" s="310"/>
      <c r="B47" s="651"/>
      <c r="C47" s="650"/>
      <c r="D47" s="649"/>
      <c r="E47" s="664"/>
      <c r="F47" s="664"/>
      <c r="G47" s="664"/>
      <c r="H47" s="664"/>
      <c r="I47" s="664"/>
      <c r="J47" s="664"/>
      <c r="K47" s="207"/>
      <c r="L47" s="633"/>
    </row>
    <row r="48" spans="1:12" ht="15.75">
      <c r="A48" s="310"/>
      <c r="B48" s="672" t="s">
        <v>692</v>
      </c>
      <c r="C48" s="298" t="s">
        <v>691</v>
      </c>
      <c r="D48" s="341">
        <f>J46+H43</f>
        <v>6.6479999999999997</v>
      </c>
      <c r="E48" s="644" t="s">
        <v>711</v>
      </c>
      <c r="F48" s="207"/>
      <c r="G48" s="207"/>
      <c r="H48" s="207"/>
      <c r="I48" s="207"/>
      <c r="J48" s="207"/>
      <c r="K48" s="207"/>
      <c r="L48" s="633"/>
    </row>
    <row r="49" spans="1:12" ht="16.5" thickBot="1">
      <c r="A49" s="310"/>
      <c r="B49" s="671"/>
      <c r="C49" s="290"/>
      <c r="D49" s="265"/>
      <c r="E49" s="641"/>
      <c r="F49" s="207"/>
      <c r="G49" s="207"/>
      <c r="H49" s="207"/>
      <c r="I49" s="207"/>
      <c r="J49" s="207"/>
      <c r="K49" s="207"/>
      <c r="L49" s="633"/>
    </row>
    <row r="50" spans="1:12" s="324" customFormat="1" ht="32.25" thickBot="1">
      <c r="A50" s="236" t="s">
        <v>2</v>
      </c>
      <c r="B50" s="236" t="s">
        <v>4</v>
      </c>
      <c r="C50" s="235" t="s">
        <v>449</v>
      </c>
      <c r="D50" s="234" t="s">
        <v>159</v>
      </c>
      <c r="E50" s="234" t="s">
        <v>356</v>
      </c>
      <c r="F50" s="345"/>
      <c r="G50" s="345"/>
      <c r="H50" s="345"/>
      <c r="I50" s="345"/>
      <c r="J50" s="345"/>
      <c r="K50" s="345"/>
      <c r="L50" s="344"/>
    </row>
    <row r="51" spans="1:12" ht="30.75" thickBot="1">
      <c r="A51" s="685" t="s">
        <v>729</v>
      </c>
      <c r="B51" s="670" t="s">
        <v>364</v>
      </c>
      <c r="C51" s="669" t="s">
        <v>727</v>
      </c>
      <c r="D51" s="668">
        <f>D57</f>
        <v>0.28800000000000014</v>
      </c>
      <c r="E51" s="395">
        <v>27.12</v>
      </c>
      <c r="F51" s="207"/>
      <c r="G51" s="207"/>
      <c r="H51" s="207"/>
      <c r="I51" s="207"/>
      <c r="J51" s="207"/>
      <c r="K51" s="207"/>
      <c r="L51" s="633"/>
    </row>
    <row r="52" spans="1:12" ht="15.75">
      <c r="A52" s="310"/>
      <c r="B52" s="292"/>
      <c r="C52" s="290"/>
      <c r="D52" s="265"/>
      <c r="E52" s="207"/>
      <c r="F52" s="207"/>
      <c r="G52" s="207"/>
      <c r="H52" s="207"/>
      <c r="I52" s="207"/>
      <c r="J52" s="207"/>
      <c r="K52" s="207"/>
      <c r="L52" s="633"/>
    </row>
    <row r="53" spans="1:12">
      <c r="A53" s="310"/>
      <c r="B53" s="814" t="s">
        <v>728</v>
      </c>
      <c r="C53" s="631" t="s">
        <v>691</v>
      </c>
      <c r="D53" s="637">
        <v>0.6</v>
      </c>
      <c r="E53" s="636" t="s">
        <v>693</v>
      </c>
      <c r="F53" s="636">
        <v>0.6</v>
      </c>
      <c r="G53" s="636" t="s">
        <v>693</v>
      </c>
      <c r="H53" s="636">
        <v>0.5</v>
      </c>
      <c r="I53" s="636" t="s">
        <v>691</v>
      </c>
      <c r="J53" s="636">
        <f>D53*F53*H53</f>
        <v>0.18</v>
      </c>
      <c r="K53" s="636" t="s">
        <v>693</v>
      </c>
      <c r="L53" s="667">
        <v>2</v>
      </c>
    </row>
    <row r="54" spans="1:12">
      <c r="A54" s="310"/>
      <c r="B54" s="815"/>
      <c r="C54" s="631" t="s">
        <v>691</v>
      </c>
      <c r="D54" s="637">
        <f>J53*L53</f>
        <v>0.36</v>
      </c>
      <c r="E54" s="636"/>
      <c r="F54" s="636"/>
      <c r="G54" s="636"/>
      <c r="H54" s="636"/>
      <c r="I54" s="636"/>
      <c r="J54" s="636"/>
      <c r="K54" s="636"/>
      <c r="L54" s="667"/>
    </row>
    <row r="55" spans="1:12">
      <c r="A55" s="310"/>
      <c r="B55" s="816"/>
      <c r="C55" s="631" t="s">
        <v>691</v>
      </c>
      <c r="D55" s="637">
        <f>H43</f>
        <v>0.64800000000000013</v>
      </c>
      <c r="E55" s="636" t="s">
        <v>712</v>
      </c>
      <c r="F55" s="636">
        <f>D54</f>
        <v>0.36</v>
      </c>
      <c r="G55" s="636" t="s">
        <v>691</v>
      </c>
      <c r="H55" s="635">
        <f>D55-F55</f>
        <v>0.28800000000000014</v>
      </c>
      <c r="I55" s="636"/>
      <c r="J55" s="636"/>
      <c r="K55" s="636"/>
      <c r="L55" s="667"/>
    </row>
    <row r="56" spans="1:12">
      <c r="A56" s="310"/>
      <c r="B56" s="666"/>
      <c r="C56" s="650"/>
      <c r="D56" s="649"/>
      <c r="E56" s="664"/>
      <c r="F56" s="664"/>
      <c r="G56" s="664"/>
      <c r="H56" s="665"/>
      <c r="I56" s="664"/>
      <c r="J56" s="664"/>
      <c r="K56" s="664"/>
      <c r="L56" s="663"/>
    </row>
    <row r="57" spans="1:12" ht="15.75">
      <c r="A57" s="310"/>
      <c r="B57" s="296" t="s">
        <v>692</v>
      </c>
      <c r="C57" s="298" t="s">
        <v>691</v>
      </c>
      <c r="D57" s="341">
        <f>H55</f>
        <v>0.28800000000000014</v>
      </c>
      <c r="E57" s="207"/>
      <c r="F57" s="207"/>
      <c r="G57" s="207"/>
      <c r="H57" s="207"/>
      <c r="I57" s="207"/>
      <c r="J57" s="207"/>
      <c r="K57" s="207"/>
      <c r="L57" s="633"/>
    </row>
    <row r="58" spans="1:12" ht="15.75" thickBot="1">
      <c r="A58" s="310"/>
      <c r="B58" s="292"/>
      <c r="C58" s="623"/>
      <c r="D58" s="326"/>
      <c r="E58" s="207"/>
      <c r="F58" s="207"/>
      <c r="G58" s="207"/>
      <c r="H58" s="207"/>
      <c r="I58" s="207"/>
      <c r="J58" s="207"/>
      <c r="K58" s="207"/>
      <c r="L58" s="633"/>
    </row>
    <row r="59" spans="1:12" s="324" customFormat="1" ht="32.25" thickBot="1">
      <c r="A59" s="236" t="s">
        <v>2</v>
      </c>
      <c r="B59" s="236" t="s">
        <v>4</v>
      </c>
      <c r="C59" s="235" t="s">
        <v>449</v>
      </c>
      <c r="D59" s="234" t="s">
        <v>159</v>
      </c>
      <c r="E59" s="234" t="s">
        <v>356</v>
      </c>
      <c r="F59" s="662"/>
      <c r="G59" s="661"/>
      <c r="H59" s="661"/>
      <c r="I59" s="661"/>
      <c r="J59" s="661"/>
      <c r="K59" s="661"/>
      <c r="L59" s="344"/>
    </row>
    <row r="60" spans="1:12" ht="16.5" thickBot="1">
      <c r="A60" s="317" t="s">
        <v>365</v>
      </c>
      <c r="B60" s="273" t="s">
        <v>366</v>
      </c>
      <c r="C60" s="317" t="s">
        <v>727</v>
      </c>
      <c r="D60" s="316">
        <f>D65</f>
        <v>5.88225</v>
      </c>
      <c r="E60" s="395">
        <v>88.2</v>
      </c>
      <c r="F60" s="658"/>
      <c r="G60" s="657"/>
      <c r="H60" s="657"/>
      <c r="I60" s="657"/>
      <c r="J60" s="657"/>
      <c r="K60" s="657"/>
      <c r="L60" s="633"/>
    </row>
    <row r="61" spans="1:12">
      <c r="A61" s="659"/>
      <c r="C61" s="331"/>
      <c r="D61" s="331"/>
      <c r="E61" s="207"/>
      <c r="F61" s="207"/>
      <c r="G61" s="207"/>
      <c r="H61" s="207"/>
      <c r="I61" s="207"/>
      <c r="J61" s="207"/>
      <c r="K61" s="207"/>
      <c r="L61" s="633"/>
    </row>
    <row r="62" spans="1:12">
      <c r="A62" s="659"/>
      <c r="B62" s="814" t="s">
        <v>694</v>
      </c>
      <c r="C62" s="631" t="s">
        <v>691</v>
      </c>
      <c r="D62" s="637">
        <v>3.14</v>
      </c>
      <c r="E62" s="636" t="s">
        <v>693</v>
      </c>
      <c r="F62" s="660">
        <f>(0.025*0.025)</f>
        <v>6.2500000000000012E-4</v>
      </c>
      <c r="G62" s="636" t="s">
        <v>693</v>
      </c>
      <c r="H62" s="636">
        <v>30</v>
      </c>
      <c r="I62" s="636" t="s">
        <v>691</v>
      </c>
      <c r="J62" s="635">
        <f>D62*F62*H62</f>
        <v>5.8875000000000011E-2</v>
      </c>
      <c r="K62" s="207"/>
      <c r="L62" s="633"/>
    </row>
    <row r="63" spans="1:12">
      <c r="A63" s="659"/>
      <c r="B63" s="815"/>
      <c r="C63" s="631"/>
      <c r="D63" s="637">
        <f>J62</f>
        <v>5.8875000000000011E-2</v>
      </c>
      <c r="E63" s="636" t="s">
        <v>693</v>
      </c>
      <c r="F63" s="636">
        <v>2</v>
      </c>
      <c r="G63" s="636" t="s">
        <v>691</v>
      </c>
      <c r="H63" s="636">
        <f>D63*F63</f>
        <v>0.11775000000000002</v>
      </c>
      <c r="I63" s="636"/>
      <c r="J63" s="635"/>
      <c r="K63" s="207"/>
      <c r="L63" s="633"/>
    </row>
    <row r="64" spans="1:12">
      <c r="A64" s="659"/>
      <c r="B64" s="816"/>
      <c r="C64" s="631" t="s">
        <v>691</v>
      </c>
      <c r="D64" s="637">
        <f>J46</f>
        <v>6</v>
      </c>
      <c r="E64" s="636" t="s">
        <v>712</v>
      </c>
      <c r="F64" s="636">
        <f>H63</f>
        <v>0.11775000000000002</v>
      </c>
      <c r="G64" s="636" t="s">
        <v>691</v>
      </c>
      <c r="H64" s="635">
        <f>D64-F64</f>
        <v>5.88225</v>
      </c>
      <c r="I64" s="636"/>
      <c r="J64" s="636"/>
      <c r="K64" s="207"/>
      <c r="L64" s="633"/>
    </row>
    <row r="65" spans="1:12" ht="15.75">
      <c r="A65" s="310"/>
      <c r="B65" s="296" t="s">
        <v>692</v>
      </c>
      <c r="C65" s="298" t="s">
        <v>691</v>
      </c>
      <c r="D65" s="341">
        <f>H64</f>
        <v>5.88225</v>
      </c>
      <c r="E65" s="207"/>
      <c r="F65" s="207"/>
      <c r="G65" s="207"/>
      <c r="H65" s="207"/>
      <c r="I65" s="207"/>
      <c r="J65" s="207"/>
      <c r="K65" s="207"/>
      <c r="L65" s="633"/>
    </row>
    <row r="66" spans="1:12" ht="15.75" thickBot="1">
      <c r="A66" s="310"/>
      <c r="B66" s="292"/>
      <c r="C66" s="623"/>
      <c r="D66" s="326"/>
      <c r="E66" s="207"/>
      <c r="F66" s="207"/>
      <c r="G66" s="207"/>
      <c r="H66" s="207"/>
      <c r="I66" s="207"/>
      <c r="J66" s="207"/>
      <c r="K66" s="207"/>
      <c r="L66" s="633"/>
    </row>
    <row r="67" spans="1:12" s="324" customFormat="1" ht="32.25" thickBot="1">
      <c r="A67" s="236" t="s">
        <v>2</v>
      </c>
      <c r="B67" s="236" t="s">
        <v>4</v>
      </c>
      <c r="C67" s="235" t="s">
        <v>449</v>
      </c>
      <c r="D67" s="234" t="s">
        <v>159</v>
      </c>
      <c r="E67" s="234" t="s">
        <v>356</v>
      </c>
      <c r="F67" s="345"/>
      <c r="G67" s="345"/>
      <c r="H67" s="345"/>
      <c r="I67" s="345"/>
      <c r="J67" s="345"/>
      <c r="K67" s="345"/>
      <c r="L67" s="344"/>
    </row>
    <row r="68" spans="1:12" ht="45.75" thickBot="1">
      <c r="A68" s="317" t="s">
        <v>367</v>
      </c>
      <c r="B68" s="273" t="s">
        <v>368</v>
      </c>
      <c r="C68" s="317" t="s">
        <v>726</v>
      </c>
      <c r="D68" s="316">
        <f>J77</f>
        <v>106.42601249999997</v>
      </c>
      <c r="E68" s="395">
        <v>0.78</v>
      </c>
      <c r="F68" s="658"/>
      <c r="G68" s="657"/>
      <c r="H68" s="657"/>
      <c r="I68" s="657"/>
      <c r="J68" s="657"/>
      <c r="K68" s="657"/>
      <c r="L68" s="633"/>
    </row>
    <row r="69" spans="1:12" ht="15.75">
      <c r="A69" s="310"/>
      <c r="B69" s="292"/>
      <c r="C69" s="290"/>
      <c r="D69" s="265"/>
      <c r="E69" s="207"/>
      <c r="F69" s="207"/>
      <c r="G69" s="207"/>
      <c r="H69" s="207"/>
      <c r="I69" s="207"/>
      <c r="J69" s="207"/>
      <c r="K69" s="207"/>
      <c r="L69" s="633"/>
    </row>
    <row r="70" spans="1:12" ht="15.75">
      <c r="A70" s="310"/>
      <c r="B70" s="288" t="s">
        <v>718</v>
      </c>
      <c r="C70" s="298" t="s">
        <v>717</v>
      </c>
      <c r="D70" s="265"/>
      <c r="E70" s="207"/>
      <c r="F70" s="207"/>
      <c r="G70" s="207"/>
      <c r="H70" s="207"/>
      <c r="I70" s="207"/>
      <c r="J70" s="207"/>
      <c r="K70" s="207"/>
      <c r="L70" s="633"/>
    </row>
    <row r="71" spans="1:12">
      <c r="A71" s="310"/>
      <c r="B71" s="288" t="s">
        <v>716</v>
      </c>
      <c r="C71" s="631" t="s">
        <v>715</v>
      </c>
      <c r="D71" s="326"/>
      <c r="E71" s="207"/>
      <c r="F71" s="207"/>
      <c r="G71" s="207"/>
      <c r="H71" s="207"/>
      <c r="I71" s="207"/>
      <c r="J71" s="207"/>
      <c r="K71" s="207"/>
      <c r="L71" s="633"/>
    </row>
    <row r="72" spans="1:12">
      <c r="A72" s="310"/>
      <c r="B72" s="384" t="s">
        <v>725</v>
      </c>
      <c r="C72" s="631" t="s">
        <v>724</v>
      </c>
      <c r="D72" s="326"/>
      <c r="E72" s="207"/>
      <c r="F72" s="207"/>
      <c r="G72" s="207"/>
      <c r="H72" s="207"/>
      <c r="I72" s="207"/>
      <c r="J72" s="207"/>
      <c r="K72" s="207"/>
      <c r="L72" s="633"/>
    </row>
    <row r="73" spans="1:12">
      <c r="A73" s="623"/>
      <c r="B73" s="302"/>
      <c r="C73" s="650"/>
      <c r="D73" s="326"/>
      <c r="E73" s="207"/>
      <c r="F73" s="207"/>
      <c r="G73" s="207"/>
      <c r="H73" s="207"/>
      <c r="I73" s="207"/>
      <c r="J73" s="207"/>
      <c r="K73" s="207"/>
      <c r="L73" s="207"/>
    </row>
    <row r="74" spans="1:12">
      <c r="A74" s="310"/>
      <c r="B74" s="656" t="s">
        <v>714</v>
      </c>
      <c r="C74" s="631" t="s">
        <v>691</v>
      </c>
      <c r="D74" s="637">
        <f>H85</f>
        <v>0.68100000000000005</v>
      </c>
      <c r="E74" s="636" t="s">
        <v>693</v>
      </c>
      <c r="F74" s="636">
        <v>2.4</v>
      </c>
      <c r="G74" s="636" t="s">
        <v>691</v>
      </c>
      <c r="H74" s="636">
        <f>D74*F74</f>
        <v>1.6344000000000001</v>
      </c>
      <c r="I74" s="636"/>
      <c r="J74" s="636"/>
      <c r="K74" s="636"/>
      <c r="L74" s="633"/>
    </row>
    <row r="75" spans="1:12">
      <c r="A75" s="310"/>
      <c r="B75" s="814" t="s">
        <v>713</v>
      </c>
      <c r="C75" s="631" t="s">
        <v>691</v>
      </c>
      <c r="D75" s="637">
        <f>D39</f>
        <v>6.6479999999999997</v>
      </c>
      <c r="E75" s="636" t="s">
        <v>712</v>
      </c>
      <c r="F75" s="636">
        <f>D51</f>
        <v>0.28800000000000014</v>
      </c>
      <c r="G75" s="636" t="s">
        <v>712</v>
      </c>
      <c r="H75" s="636">
        <f>D60</f>
        <v>5.88225</v>
      </c>
      <c r="I75" s="636" t="s">
        <v>691</v>
      </c>
      <c r="J75" s="636">
        <f>D75-F75-H75</f>
        <v>0.47774999999999945</v>
      </c>
      <c r="K75" s="636"/>
      <c r="L75" s="633"/>
    </row>
    <row r="76" spans="1:12">
      <c r="A76" s="310"/>
      <c r="B76" s="816"/>
      <c r="C76" s="631" t="s">
        <v>691</v>
      </c>
      <c r="D76" s="637">
        <f>J75</f>
        <v>0.47774999999999945</v>
      </c>
      <c r="E76" s="636" t="s">
        <v>693</v>
      </c>
      <c r="F76" s="636">
        <v>1.7</v>
      </c>
      <c r="G76" s="636" t="s">
        <v>691</v>
      </c>
      <c r="H76" s="636">
        <f>D76*F76</f>
        <v>0.81217499999999909</v>
      </c>
      <c r="I76" s="636"/>
      <c r="J76" s="636"/>
      <c r="K76" s="636"/>
      <c r="L76" s="633"/>
    </row>
    <row r="77" spans="1:12" ht="15.75">
      <c r="A77" s="310"/>
      <c r="B77" s="288" t="s">
        <v>692</v>
      </c>
      <c r="C77" s="631" t="s">
        <v>691</v>
      </c>
      <c r="D77" s="637">
        <f>H74+H76</f>
        <v>2.4465749999999993</v>
      </c>
      <c r="E77" s="636" t="s">
        <v>723</v>
      </c>
      <c r="F77" s="636" t="s">
        <v>693</v>
      </c>
      <c r="G77" s="636">
        <v>43.5</v>
      </c>
      <c r="H77" s="636" t="s">
        <v>722</v>
      </c>
      <c r="I77" s="636" t="s">
        <v>691</v>
      </c>
      <c r="J77" s="644">
        <f>D77*G77</f>
        <v>106.42601249999997</v>
      </c>
      <c r="K77" s="644" t="s">
        <v>721</v>
      </c>
      <c r="L77" s="633"/>
    </row>
    <row r="78" spans="1:12" ht="15.75" thickBot="1">
      <c r="A78" s="310"/>
      <c r="B78" s="292"/>
      <c r="C78" s="623"/>
      <c r="D78" s="326"/>
      <c r="E78" s="207"/>
      <c r="F78" s="207"/>
      <c r="G78" s="207"/>
      <c r="H78" s="207"/>
      <c r="I78" s="207"/>
      <c r="J78" s="207"/>
      <c r="K78" s="207"/>
      <c r="L78" s="633"/>
    </row>
    <row r="79" spans="1:12" s="324" customFormat="1" ht="32.25" thickBot="1">
      <c r="A79" s="236" t="s">
        <v>2</v>
      </c>
      <c r="B79" s="236" t="s">
        <v>4</v>
      </c>
      <c r="C79" s="235" t="s">
        <v>449</v>
      </c>
      <c r="D79" s="234" t="s">
        <v>159</v>
      </c>
      <c r="E79" s="234" t="s">
        <v>356</v>
      </c>
      <c r="F79" s="345"/>
      <c r="G79" s="345"/>
      <c r="H79" s="345"/>
      <c r="I79" s="345"/>
      <c r="J79" s="345"/>
      <c r="K79" s="345"/>
      <c r="L79" s="344"/>
    </row>
    <row r="80" spans="1:12" ht="16.5" thickBot="1">
      <c r="A80" s="319" t="s">
        <v>720</v>
      </c>
      <c r="B80" s="273" t="s">
        <v>369</v>
      </c>
      <c r="C80" s="319" t="s">
        <v>719</v>
      </c>
      <c r="D80" s="316">
        <f>D87</f>
        <v>1.1587499999999995</v>
      </c>
      <c r="E80" s="395">
        <v>22.31</v>
      </c>
      <c r="F80" s="207"/>
      <c r="G80" s="207"/>
      <c r="H80" s="207"/>
      <c r="I80" s="207"/>
      <c r="J80" s="207"/>
      <c r="K80" s="207"/>
      <c r="L80" s="633"/>
    </row>
    <row r="81" spans="1:12" ht="15.75">
      <c r="A81" s="310"/>
      <c r="B81" s="292"/>
      <c r="C81" s="623"/>
      <c r="D81" s="265"/>
      <c r="E81" s="207"/>
      <c r="F81" s="207"/>
      <c r="G81" s="207"/>
      <c r="H81" s="207"/>
      <c r="I81" s="207"/>
      <c r="J81" s="207"/>
      <c r="K81" s="207"/>
      <c r="L81" s="633"/>
    </row>
    <row r="82" spans="1:12" ht="15.75">
      <c r="A82" s="310"/>
      <c r="B82" s="288" t="s">
        <v>718</v>
      </c>
      <c r="C82" s="298" t="s">
        <v>717</v>
      </c>
      <c r="D82" s="265"/>
      <c r="E82" s="207"/>
      <c r="F82" s="207"/>
      <c r="G82" s="207"/>
      <c r="H82" s="207"/>
      <c r="I82" s="207"/>
      <c r="J82" s="207"/>
      <c r="K82" s="207"/>
      <c r="L82" s="633"/>
    </row>
    <row r="83" spans="1:12">
      <c r="A83" s="310"/>
      <c r="B83" s="288" t="s">
        <v>716</v>
      </c>
      <c r="C83" s="631" t="s">
        <v>715</v>
      </c>
      <c r="D83" s="326"/>
      <c r="E83" s="207"/>
      <c r="F83" s="207"/>
      <c r="G83" s="207"/>
      <c r="H83" s="207"/>
      <c r="I83" s="207"/>
      <c r="J83" s="207"/>
      <c r="K83" s="207"/>
      <c r="L83" s="633"/>
    </row>
    <row r="84" spans="1:12">
      <c r="A84" s="623"/>
      <c r="B84" s="302"/>
      <c r="C84" s="650"/>
      <c r="D84" s="326"/>
      <c r="E84" s="207"/>
      <c r="F84" s="207"/>
      <c r="G84" s="207"/>
      <c r="H84" s="207"/>
      <c r="I84" s="207"/>
      <c r="J84" s="207"/>
      <c r="K84" s="207"/>
      <c r="L84" s="207"/>
    </row>
    <row r="85" spans="1:12">
      <c r="A85" s="310"/>
      <c r="B85" s="656" t="s">
        <v>714</v>
      </c>
      <c r="C85" s="631" t="s">
        <v>691</v>
      </c>
      <c r="D85" s="637">
        <f>D90</f>
        <v>13.620000000000001</v>
      </c>
      <c r="E85" s="636" t="s">
        <v>693</v>
      </c>
      <c r="F85" s="636">
        <v>0.05</v>
      </c>
      <c r="G85" s="636" t="s">
        <v>691</v>
      </c>
      <c r="H85" s="636">
        <f>D85*F85</f>
        <v>0.68100000000000005</v>
      </c>
      <c r="I85" s="636"/>
      <c r="J85" s="636"/>
      <c r="K85" s="636"/>
      <c r="L85" s="633"/>
    </row>
    <row r="86" spans="1:12">
      <c r="A86" s="310"/>
      <c r="B86" s="655" t="s">
        <v>713</v>
      </c>
      <c r="C86" s="631" t="s">
        <v>691</v>
      </c>
      <c r="D86" s="637">
        <f>D39</f>
        <v>6.6479999999999997</v>
      </c>
      <c r="E86" s="636" t="s">
        <v>712</v>
      </c>
      <c r="F86" s="636">
        <f>D51</f>
        <v>0.28800000000000014</v>
      </c>
      <c r="G86" s="636" t="s">
        <v>712</v>
      </c>
      <c r="H86" s="636">
        <f>D60</f>
        <v>5.88225</v>
      </c>
      <c r="I86" s="636" t="s">
        <v>691</v>
      </c>
      <c r="J86" s="636">
        <f>D86-F86-H86</f>
        <v>0.47774999999999945</v>
      </c>
      <c r="K86" s="636"/>
      <c r="L86" s="633"/>
    </row>
    <row r="87" spans="1:12">
      <c r="A87" s="310"/>
      <c r="B87" s="288" t="s">
        <v>692</v>
      </c>
      <c r="C87" s="631" t="s">
        <v>691</v>
      </c>
      <c r="D87" s="637">
        <f>H85+J86</f>
        <v>1.1587499999999995</v>
      </c>
      <c r="E87" s="636" t="s">
        <v>711</v>
      </c>
      <c r="F87" s="654"/>
    </row>
    <row r="88" spans="1:12" ht="16.5" thickBot="1">
      <c r="A88" s="310"/>
      <c r="B88" s="292"/>
      <c r="C88" s="623"/>
      <c r="D88" s="265"/>
      <c r="E88" s="207"/>
      <c r="F88" s="207"/>
      <c r="G88" s="207"/>
      <c r="H88" s="207"/>
      <c r="I88" s="207"/>
      <c r="J88" s="207"/>
      <c r="K88" s="207"/>
      <c r="L88" s="633"/>
    </row>
    <row r="89" spans="1:12" s="324" customFormat="1" ht="32.25" thickBot="1">
      <c r="A89" s="236" t="s">
        <v>2</v>
      </c>
      <c r="B89" s="236" t="s">
        <v>4</v>
      </c>
      <c r="C89" s="235" t="s">
        <v>449</v>
      </c>
      <c r="D89" s="234" t="s">
        <v>159</v>
      </c>
      <c r="E89" s="234" t="s">
        <v>356</v>
      </c>
      <c r="F89" s="345"/>
      <c r="G89" s="345"/>
      <c r="H89" s="345"/>
      <c r="I89" s="345"/>
      <c r="J89" s="345"/>
      <c r="K89" s="345"/>
      <c r="L89" s="344"/>
    </row>
    <row r="90" spans="1:12" ht="30.75" thickBot="1">
      <c r="A90" s="317" t="s">
        <v>370</v>
      </c>
      <c r="B90" s="273" t="s">
        <v>371</v>
      </c>
      <c r="C90" s="317" t="s">
        <v>700</v>
      </c>
      <c r="D90" s="316">
        <f>D97</f>
        <v>13.620000000000001</v>
      </c>
      <c r="E90" s="395">
        <v>9.0399999999999991</v>
      </c>
      <c r="F90" s="207"/>
      <c r="G90" s="207"/>
      <c r="H90" s="207"/>
      <c r="I90" s="207"/>
      <c r="J90" s="207"/>
      <c r="K90" s="207"/>
      <c r="L90" s="633"/>
    </row>
    <row r="91" spans="1:12" ht="15.75">
      <c r="A91" s="313"/>
      <c r="B91" s="292"/>
      <c r="C91" s="290"/>
      <c r="D91" s="265"/>
      <c r="E91" s="207"/>
      <c r="F91" s="207"/>
      <c r="G91" s="207"/>
      <c r="H91" s="207"/>
      <c r="I91" s="207"/>
      <c r="J91" s="207"/>
      <c r="K91" s="207"/>
      <c r="L91" s="633"/>
    </row>
    <row r="92" spans="1:12" ht="12.75" customHeight="1">
      <c r="A92" s="310"/>
      <c r="B92" s="814" t="s">
        <v>710</v>
      </c>
      <c r="C92" s="631" t="s">
        <v>691</v>
      </c>
      <c r="D92" s="637">
        <v>0.9</v>
      </c>
      <c r="E92" s="636" t="s">
        <v>693</v>
      </c>
      <c r="F92" s="636">
        <v>0.9</v>
      </c>
      <c r="G92" s="636" t="s">
        <v>691</v>
      </c>
      <c r="H92" s="653">
        <f>D92*F92</f>
        <v>0.81</v>
      </c>
      <c r="I92" s="634"/>
      <c r="J92" s="207"/>
    </row>
    <row r="93" spans="1:12" ht="12.75" customHeight="1">
      <c r="A93" s="310"/>
      <c r="B93" s="816"/>
      <c r="C93" s="631" t="s">
        <v>691</v>
      </c>
      <c r="D93" s="637">
        <f>H92</f>
        <v>0.81</v>
      </c>
      <c r="E93" s="636" t="s">
        <v>693</v>
      </c>
      <c r="F93" s="636">
        <v>2</v>
      </c>
      <c r="G93" s="636" t="s">
        <v>691</v>
      </c>
      <c r="H93" s="652">
        <f>D93*F93</f>
        <v>1.62</v>
      </c>
      <c r="I93" s="634"/>
      <c r="J93" s="207"/>
      <c r="K93" s="207"/>
      <c r="L93" s="633"/>
    </row>
    <row r="94" spans="1:12" ht="15.75">
      <c r="A94" s="313"/>
      <c r="B94" s="292"/>
      <c r="C94" s="290"/>
      <c r="D94" s="265"/>
      <c r="E94" s="207"/>
      <c r="F94" s="207"/>
      <c r="G94" s="207"/>
      <c r="H94" s="207"/>
      <c r="I94" s="207"/>
      <c r="J94" s="207"/>
      <c r="K94" s="207"/>
      <c r="L94" s="633"/>
    </row>
    <row r="95" spans="1:12" ht="12.75" customHeight="1">
      <c r="A95" s="310"/>
      <c r="B95" s="627" t="s">
        <v>694</v>
      </c>
      <c r="C95" s="631" t="s">
        <v>691</v>
      </c>
      <c r="D95" s="637">
        <v>0.4</v>
      </c>
      <c r="E95" s="636" t="s">
        <v>693</v>
      </c>
      <c r="F95" s="636">
        <v>30</v>
      </c>
      <c r="G95" s="636" t="s">
        <v>691</v>
      </c>
      <c r="H95" s="635">
        <f>D95*F95</f>
        <v>12</v>
      </c>
      <c r="I95" s="207"/>
      <c r="J95" s="207"/>
    </row>
    <row r="96" spans="1:12" ht="12.75" customHeight="1">
      <c r="A96" s="310"/>
      <c r="B96" s="651"/>
      <c r="C96" s="650"/>
      <c r="D96" s="649"/>
      <c r="E96" s="648"/>
      <c r="F96" s="648"/>
      <c r="G96" s="648"/>
      <c r="H96" s="648"/>
      <c r="I96" s="207"/>
      <c r="J96" s="207"/>
    </row>
    <row r="97" spans="1:12" ht="15.75">
      <c r="A97" s="310"/>
      <c r="B97" s="296" t="s">
        <v>692</v>
      </c>
      <c r="C97" s="298" t="s">
        <v>691</v>
      </c>
      <c r="D97" s="341">
        <f>H95+H93</f>
        <v>13.620000000000001</v>
      </c>
      <c r="E97" s="634"/>
      <c r="F97" s="207"/>
      <c r="G97" s="207"/>
      <c r="H97" s="207"/>
      <c r="I97" s="207"/>
      <c r="J97" s="207"/>
      <c r="K97" s="207"/>
      <c r="L97" s="633"/>
    </row>
    <row r="98" spans="1:12" ht="16.5" thickBot="1">
      <c r="A98" s="310"/>
      <c r="B98" s="308"/>
      <c r="C98" s="290"/>
      <c r="D98" s="265"/>
      <c r="E98" s="526"/>
      <c r="F98" s="207"/>
      <c r="G98" s="207"/>
      <c r="H98" s="207"/>
      <c r="I98" s="207"/>
      <c r="J98" s="207"/>
      <c r="K98" s="207"/>
      <c r="L98" s="633"/>
    </row>
    <row r="99" spans="1:12" s="324" customFormat="1" ht="32.25" thickBot="1">
      <c r="A99" s="236" t="s">
        <v>2</v>
      </c>
      <c r="B99" s="236" t="s">
        <v>4</v>
      </c>
      <c r="C99" s="235" t="s">
        <v>449</v>
      </c>
      <c r="D99" s="234" t="s">
        <v>159</v>
      </c>
      <c r="E99" s="234" t="s">
        <v>356</v>
      </c>
      <c r="F99" s="345"/>
      <c r="G99" s="345"/>
      <c r="H99" s="345"/>
      <c r="I99" s="345"/>
      <c r="J99" s="345"/>
      <c r="K99" s="345"/>
      <c r="L99" s="344"/>
    </row>
    <row r="100" spans="1:12" ht="30.75" thickBot="1">
      <c r="A100" s="317" t="s">
        <v>709</v>
      </c>
      <c r="B100" s="273" t="s">
        <v>372</v>
      </c>
      <c r="C100" s="317" t="s">
        <v>708</v>
      </c>
      <c r="D100" s="316">
        <f>C107</f>
        <v>66</v>
      </c>
      <c r="E100" s="395">
        <v>26.37</v>
      </c>
      <c r="F100" s="207"/>
      <c r="G100" s="207"/>
      <c r="H100" s="207"/>
      <c r="I100" s="207"/>
      <c r="J100" s="207"/>
      <c r="K100" s="207"/>
      <c r="L100" s="633"/>
    </row>
    <row r="101" spans="1:12" ht="15.75">
      <c r="A101" s="313"/>
      <c r="B101" s="292"/>
      <c r="C101" s="290"/>
      <c r="D101" s="265"/>
      <c r="E101" s="207"/>
      <c r="F101" s="207"/>
      <c r="G101" s="207"/>
      <c r="H101" s="207"/>
      <c r="I101" s="207"/>
      <c r="J101" s="207"/>
      <c r="K101" s="207"/>
      <c r="L101" s="633"/>
    </row>
    <row r="102" spans="1:12" ht="15.75">
      <c r="A102" s="313"/>
      <c r="B102" s="288" t="s">
        <v>707</v>
      </c>
      <c r="C102" s="298" t="s">
        <v>706</v>
      </c>
      <c r="D102" s="341" t="s">
        <v>511</v>
      </c>
      <c r="E102" s="207"/>
      <c r="F102" s="207"/>
      <c r="G102" s="207"/>
      <c r="H102" s="207"/>
      <c r="I102" s="207"/>
      <c r="J102" s="207"/>
      <c r="K102" s="207"/>
      <c r="L102" s="633"/>
    </row>
    <row r="103" spans="1:12" ht="15.75">
      <c r="A103" s="313"/>
      <c r="B103" s="288" t="s">
        <v>705</v>
      </c>
      <c r="C103" s="298" t="s">
        <v>704</v>
      </c>
      <c r="D103" s="341" t="s">
        <v>446</v>
      </c>
      <c r="E103" s="207"/>
      <c r="F103" s="207"/>
      <c r="G103" s="207"/>
      <c r="H103" s="207"/>
      <c r="I103" s="207"/>
      <c r="J103" s="207"/>
      <c r="K103" s="207"/>
      <c r="L103" s="633"/>
    </row>
    <row r="104" spans="1:12">
      <c r="A104" s="310"/>
      <c r="B104" s="475" t="s">
        <v>703</v>
      </c>
      <c r="C104" s="637">
        <f>C102*C103</f>
        <v>60</v>
      </c>
      <c r="D104" s="636" t="s">
        <v>511</v>
      </c>
      <c r="E104" s="207"/>
      <c r="F104" s="207"/>
      <c r="G104" s="207"/>
      <c r="H104" s="207"/>
      <c r="I104" s="207"/>
      <c r="J104" s="207"/>
      <c r="K104" s="207"/>
      <c r="L104" s="309"/>
    </row>
    <row r="105" spans="1:12">
      <c r="A105" s="310"/>
      <c r="B105" s="475" t="s">
        <v>702</v>
      </c>
      <c r="C105" s="647">
        <v>0.1</v>
      </c>
      <c r="D105" s="636" t="s">
        <v>109</v>
      </c>
      <c r="E105" s="207"/>
      <c r="F105" s="207"/>
      <c r="G105" s="207"/>
      <c r="H105" s="207"/>
      <c r="I105" s="207"/>
      <c r="J105" s="207"/>
      <c r="K105" s="207"/>
      <c r="L105" s="309"/>
    </row>
    <row r="106" spans="1:12">
      <c r="A106" s="310"/>
      <c r="B106" s="475" t="s">
        <v>701</v>
      </c>
      <c r="C106" s="646">
        <f>C104*C105</f>
        <v>6</v>
      </c>
      <c r="D106" s="636" t="s">
        <v>511</v>
      </c>
      <c r="E106" s="207"/>
      <c r="F106" s="207"/>
      <c r="G106" s="207"/>
      <c r="H106" s="207"/>
      <c r="I106" s="207"/>
      <c r="J106" s="207"/>
      <c r="K106" s="207"/>
      <c r="L106" s="309"/>
    </row>
    <row r="107" spans="1:12" s="638" customFormat="1" ht="15.75">
      <c r="A107" s="643"/>
      <c r="B107" s="645" t="s">
        <v>692</v>
      </c>
      <c r="C107" s="595">
        <f>C104+C106</f>
        <v>66</v>
      </c>
      <c r="D107" s="644" t="s">
        <v>511</v>
      </c>
      <c r="E107" s="640"/>
      <c r="F107" s="640"/>
      <c r="G107" s="640"/>
      <c r="H107" s="640"/>
      <c r="I107" s="640"/>
      <c r="J107" s="640"/>
      <c r="K107" s="640"/>
      <c r="L107" s="639"/>
    </row>
    <row r="108" spans="1:12" s="638" customFormat="1" ht="16.5" thickBot="1">
      <c r="A108" s="643"/>
      <c r="B108" s="642"/>
      <c r="C108" s="323"/>
      <c r="D108" s="641"/>
      <c r="E108" s="640"/>
      <c r="F108" s="640"/>
      <c r="G108" s="640"/>
      <c r="H108" s="640"/>
      <c r="I108" s="640"/>
      <c r="J108" s="640"/>
      <c r="K108" s="640"/>
      <c r="L108" s="639"/>
    </row>
    <row r="109" spans="1:12" s="324" customFormat="1" ht="32.25" thickBot="1">
      <c r="A109" s="236" t="s">
        <v>2</v>
      </c>
      <c r="B109" s="236" t="s">
        <v>4</v>
      </c>
      <c r="C109" s="235" t="s">
        <v>449</v>
      </c>
      <c r="D109" s="234" t="s">
        <v>159</v>
      </c>
      <c r="E109" s="234" t="s">
        <v>356</v>
      </c>
      <c r="F109" s="345"/>
      <c r="G109" s="345"/>
      <c r="H109" s="345"/>
      <c r="I109" s="345"/>
      <c r="J109" s="345"/>
      <c r="K109" s="345"/>
      <c r="L109" s="344"/>
    </row>
    <row r="110" spans="1:12" ht="45.75" thickBot="1">
      <c r="A110" s="236" t="s">
        <v>373</v>
      </c>
      <c r="B110" s="273" t="s">
        <v>374</v>
      </c>
      <c r="C110" s="317" t="s">
        <v>700</v>
      </c>
      <c r="D110" s="316">
        <f>D116</f>
        <v>12.9</v>
      </c>
      <c r="E110" s="395">
        <v>64.209999999999994</v>
      </c>
      <c r="L110" s="309"/>
    </row>
    <row r="111" spans="1:12" ht="15.75">
      <c r="A111" s="313"/>
      <c r="B111" s="292"/>
      <c r="C111" s="290"/>
      <c r="D111" s="265"/>
      <c r="E111" s="207"/>
      <c r="F111" s="207"/>
      <c r="G111" s="207"/>
      <c r="H111" s="207"/>
      <c r="I111" s="207"/>
      <c r="J111" s="207"/>
      <c r="K111" s="207"/>
      <c r="L111" s="633"/>
    </row>
    <row r="112" spans="1:12" ht="15.75">
      <c r="A112" s="313"/>
      <c r="B112" s="288" t="s">
        <v>699</v>
      </c>
      <c r="C112" s="631" t="s">
        <v>698</v>
      </c>
      <c r="D112" s="637" t="s">
        <v>693</v>
      </c>
      <c r="E112" s="636">
        <v>0.9</v>
      </c>
      <c r="F112" s="636" t="s">
        <v>691</v>
      </c>
      <c r="G112" s="636">
        <f>C112*E112</f>
        <v>0.81</v>
      </c>
      <c r="H112" s="636"/>
      <c r="I112" s="207"/>
      <c r="J112" s="207"/>
      <c r="K112" s="207"/>
      <c r="L112" s="207"/>
    </row>
    <row r="113" spans="1:14" ht="15.75">
      <c r="A113" s="313"/>
      <c r="B113" s="288" t="s">
        <v>697</v>
      </c>
      <c r="C113" s="631" t="s">
        <v>696</v>
      </c>
      <c r="D113" s="637" t="s">
        <v>110</v>
      </c>
      <c r="E113" s="636">
        <v>0.6</v>
      </c>
      <c r="F113" s="636" t="s">
        <v>691</v>
      </c>
      <c r="G113" s="636">
        <f>C113*E113</f>
        <v>0.36</v>
      </c>
      <c r="H113" s="636"/>
      <c r="I113" s="207"/>
      <c r="J113" s="207"/>
      <c r="K113" s="207"/>
      <c r="L113" s="207"/>
    </row>
    <row r="114" spans="1:14" ht="15.75">
      <c r="A114" s="313"/>
      <c r="B114" s="288" t="s">
        <v>695</v>
      </c>
      <c r="C114" s="631" t="s">
        <v>691</v>
      </c>
      <c r="D114" s="637">
        <f>G112-G113</f>
        <v>0.45000000000000007</v>
      </c>
      <c r="E114" s="636" t="s">
        <v>693</v>
      </c>
      <c r="F114" s="636">
        <v>2</v>
      </c>
      <c r="G114" s="636" t="s">
        <v>691</v>
      </c>
      <c r="H114" s="635">
        <f>D114*F114</f>
        <v>0.90000000000000013</v>
      </c>
      <c r="I114" s="207"/>
      <c r="J114" s="207"/>
      <c r="K114" s="207"/>
      <c r="L114" s="207"/>
    </row>
    <row r="115" spans="1:14" ht="12.75" customHeight="1">
      <c r="A115" s="310"/>
      <c r="B115" s="627" t="s">
        <v>694</v>
      </c>
      <c r="C115" s="631" t="s">
        <v>691</v>
      </c>
      <c r="D115" s="637">
        <v>0.4</v>
      </c>
      <c r="E115" s="636" t="s">
        <v>693</v>
      </c>
      <c r="F115" s="636">
        <v>30</v>
      </c>
      <c r="G115" s="636" t="s">
        <v>691</v>
      </c>
      <c r="H115" s="635">
        <f>D115*F115</f>
        <v>12</v>
      </c>
      <c r="I115" s="207"/>
      <c r="J115" s="207"/>
    </row>
    <row r="116" spans="1:14" ht="15.75">
      <c r="A116" s="310"/>
      <c r="B116" s="296" t="s">
        <v>692</v>
      </c>
      <c r="C116" s="298" t="s">
        <v>691</v>
      </c>
      <c r="D116" s="341">
        <f>H115+H114</f>
        <v>12.9</v>
      </c>
      <c r="E116" s="634"/>
      <c r="F116" s="207"/>
      <c r="G116" s="207"/>
      <c r="H116" s="207"/>
      <c r="I116" s="207"/>
      <c r="J116" s="207"/>
      <c r="K116" s="207"/>
      <c r="L116" s="633"/>
    </row>
    <row r="117" spans="1:14" ht="16.5" thickBot="1">
      <c r="A117" s="632"/>
      <c r="B117" s="292"/>
      <c r="C117" s="290"/>
      <c r="D117" s="265"/>
      <c r="L117" s="309"/>
    </row>
    <row r="118" spans="1:14" s="324" customFormat="1" ht="32.25" thickBot="1">
      <c r="A118" s="236" t="s">
        <v>2</v>
      </c>
      <c r="B118" s="236" t="s">
        <v>4</v>
      </c>
      <c r="C118" s="235" t="s">
        <v>449</v>
      </c>
      <c r="D118" s="234" t="s">
        <v>159</v>
      </c>
      <c r="E118" s="234" t="s">
        <v>356</v>
      </c>
      <c r="F118" s="345"/>
      <c r="G118" s="345"/>
      <c r="H118" s="345"/>
      <c r="I118" s="345"/>
      <c r="J118" s="345"/>
      <c r="K118" s="345"/>
      <c r="L118" s="344"/>
    </row>
    <row r="119" spans="1:14" ht="60.75" thickBot="1">
      <c r="A119" s="236" t="s">
        <v>375</v>
      </c>
      <c r="B119" s="273" t="s">
        <v>690</v>
      </c>
      <c r="C119" s="317" t="s">
        <v>446</v>
      </c>
      <c r="D119" s="316" t="str">
        <f>C121</f>
        <v>2,00</v>
      </c>
      <c r="E119" s="395">
        <v>234.54</v>
      </c>
      <c r="L119" s="309"/>
    </row>
    <row r="120" spans="1:14" ht="15.75">
      <c r="A120" s="330"/>
      <c r="C120" s="290"/>
      <c r="D120" s="331"/>
      <c r="L120" s="309"/>
    </row>
    <row r="121" spans="1:14" ht="15.75">
      <c r="A121" s="330"/>
      <c r="B121" s="288" t="s">
        <v>689</v>
      </c>
      <c r="C121" s="631" t="s">
        <v>688</v>
      </c>
      <c r="D121" s="221" t="str">
        <f>D126</f>
        <v>UNID.</v>
      </c>
      <c r="L121" s="309"/>
    </row>
    <row r="122" spans="1:14" ht="15.75" thickBot="1">
      <c r="A122" s="630"/>
      <c r="B122" s="629"/>
      <c r="C122" s="628"/>
      <c r="D122" s="628"/>
      <c r="L122" s="309"/>
    </row>
    <row r="123" spans="1:14" s="324" customFormat="1" ht="32.25" thickBot="1">
      <c r="A123" s="236" t="s">
        <v>2</v>
      </c>
      <c r="B123" s="236" t="s">
        <v>4</v>
      </c>
      <c r="C123" s="235" t="s">
        <v>449</v>
      </c>
      <c r="D123" s="234" t="s">
        <v>159</v>
      </c>
      <c r="E123" s="234" t="s">
        <v>356</v>
      </c>
      <c r="F123" s="345"/>
      <c r="G123" s="345"/>
      <c r="H123" s="345"/>
      <c r="I123" s="345"/>
      <c r="J123" s="345"/>
      <c r="K123" s="345"/>
      <c r="L123" s="345"/>
    </row>
    <row r="124" spans="1:14" ht="30.75" thickBot="1">
      <c r="A124" s="317" t="s">
        <v>687</v>
      </c>
      <c r="B124" s="273" t="s">
        <v>377</v>
      </c>
      <c r="C124" s="317" t="s">
        <v>449</v>
      </c>
      <c r="D124" s="316">
        <f>C127</f>
        <v>1</v>
      </c>
      <c r="E124" s="395">
        <v>853.55</v>
      </c>
      <c r="F124" s="224"/>
      <c r="G124" s="224"/>
      <c r="H124" s="209"/>
      <c r="I124" s="219"/>
      <c r="J124" s="224"/>
      <c r="K124" s="224"/>
      <c r="L124" s="224"/>
      <c r="M124" s="223"/>
      <c r="N124" s="223"/>
    </row>
    <row r="125" spans="1:14" s="331" customFormat="1" ht="15.75">
      <c r="A125" s="274"/>
      <c r="B125" s="292"/>
      <c r="C125" s="270"/>
      <c r="D125" s="271"/>
      <c r="E125" s="270"/>
      <c r="F125" s="224"/>
      <c r="G125" s="224"/>
      <c r="H125" s="209"/>
      <c r="I125" s="219"/>
      <c r="J125" s="224"/>
      <c r="K125" s="224"/>
      <c r="L125" s="224"/>
      <c r="M125" s="326"/>
      <c r="N125" s="326"/>
    </row>
    <row r="126" spans="1:14" ht="15.75">
      <c r="A126" s="343"/>
      <c r="B126" s="214" t="s">
        <v>513</v>
      </c>
      <c r="C126" s="298" t="s">
        <v>159</v>
      </c>
      <c r="D126" s="341" t="s">
        <v>449</v>
      </c>
      <c r="E126" s="290"/>
      <c r="F126" s="326"/>
      <c r="G126" s="326"/>
      <c r="H126" s="265"/>
      <c r="I126" s="265"/>
      <c r="J126" s="326"/>
      <c r="K126" s="326"/>
      <c r="L126" s="474"/>
      <c r="M126" s="223"/>
      <c r="N126" s="223"/>
    </row>
    <row r="127" spans="1:14" ht="15.75">
      <c r="A127" s="343"/>
      <c r="B127" s="627" t="s">
        <v>686</v>
      </c>
      <c r="C127" s="221">
        <v>1</v>
      </c>
      <c r="D127" s="341" t="str">
        <f>C124</f>
        <v>UNID.</v>
      </c>
      <c r="E127" s="290"/>
      <c r="F127" s="326"/>
      <c r="G127" s="326"/>
      <c r="H127" s="265"/>
      <c r="I127" s="265"/>
      <c r="J127" s="326"/>
      <c r="K127" s="326"/>
      <c r="L127" s="474"/>
      <c r="M127" s="223"/>
      <c r="N127" s="223"/>
    </row>
    <row r="128" spans="1:14" ht="16.5" thickBot="1">
      <c r="A128" s="293"/>
      <c r="B128" s="308"/>
      <c r="C128" s="291"/>
      <c r="D128" s="271"/>
      <c r="E128" s="270"/>
      <c r="F128" s="224"/>
      <c r="G128" s="224"/>
      <c r="H128" s="209"/>
      <c r="I128" s="219"/>
      <c r="J128" s="224"/>
      <c r="K128" s="224"/>
      <c r="L128" s="224"/>
      <c r="M128" s="223"/>
      <c r="N128" s="223"/>
    </row>
    <row r="129" spans="1:256" s="324" customFormat="1" ht="32.25" thickBot="1">
      <c r="A129" s="236" t="s">
        <v>2</v>
      </c>
      <c r="B129" s="236" t="s">
        <v>4</v>
      </c>
      <c r="C129" s="235" t="s">
        <v>449</v>
      </c>
      <c r="D129" s="234" t="s">
        <v>159</v>
      </c>
      <c r="E129" s="234" t="s">
        <v>356</v>
      </c>
      <c r="F129" s="345"/>
      <c r="G129" s="345"/>
      <c r="H129" s="345"/>
      <c r="I129" s="345"/>
      <c r="J129" s="345"/>
      <c r="K129" s="345"/>
      <c r="L129" s="345"/>
    </row>
    <row r="130" spans="1:256" ht="16.5" thickBot="1">
      <c r="A130" s="317" t="s">
        <v>685</v>
      </c>
      <c r="B130" s="273" t="s">
        <v>378</v>
      </c>
      <c r="C130" s="317" t="s">
        <v>449</v>
      </c>
      <c r="D130" s="316">
        <f>C133</f>
        <v>3</v>
      </c>
      <c r="E130" s="395">
        <v>10.54</v>
      </c>
      <c r="F130" s="224"/>
      <c r="G130" s="224"/>
      <c r="H130" s="209"/>
      <c r="I130" s="219"/>
      <c r="J130" s="224"/>
      <c r="K130" s="224"/>
      <c r="L130" s="224"/>
      <c r="M130" s="223"/>
      <c r="N130" s="223"/>
    </row>
    <row r="131" spans="1:256" s="331" customFormat="1" ht="15.75">
      <c r="A131" s="274"/>
      <c r="B131" s="292"/>
      <c r="C131" s="270"/>
      <c r="D131" s="271"/>
      <c r="E131" s="270"/>
      <c r="F131" s="224"/>
      <c r="G131" s="224"/>
      <c r="H131" s="209"/>
      <c r="I131" s="219"/>
      <c r="J131" s="224"/>
      <c r="K131" s="224"/>
      <c r="L131" s="224"/>
      <c r="M131" s="326"/>
      <c r="N131" s="326"/>
    </row>
    <row r="132" spans="1:256" ht="15.75">
      <c r="A132" s="343"/>
      <c r="B132" s="475" t="s">
        <v>674</v>
      </c>
      <c r="C132" s="626">
        <v>3</v>
      </c>
      <c r="D132" s="298" t="s">
        <v>449</v>
      </c>
      <c r="E132" s="290"/>
      <c r="F132" s="326"/>
      <c r="G132" s="326"/>
      <c r="H132" s="265"/>
      <c r="I132" s="265"/>
      <c r="J132" s="326"/>
      <c r="K132" s="326"/>
      <c r="L132" s="474"/>
      <c r="M132" s="223"/>
      <c r="N132" s="223"/>
    </row>
    <row r="133" spans="1:256" ht="15.75">
      <c r="A133" s="274"/>
      <c r="B133" s="296" t="s">
        <v>116</v>
      </c>
      <c r="C133" s="625">
        <f>SUM(C132:C132)</f>
        <v>3</v>
      </c>
      <c r="D133" s="298" t="s">
        <v>449</v>
      </c>
      <c r="E133" s="270"/>
      <c r="F133" s="224"/>
      <c r="G133" s="224"/>
      <c r="H133" s="209"/>
      <c r="I133" s="219"/>
      <c r="J133" s="224"/>
      <c r="K133" s="224"/>
      <c r="L133" s="208"/>
      <c r="M133" s="223"/>
      <c r="N133" s="223"/>
      <c r="IV133" s="624">
        <f>SUM(A133:IU133)</f>
        <v>3</v>
      </c>
    </row>
    <row r="134" spans="1:256" ht="16.5" thickBot="1">
      <c r="A134" s="293"/>
      <c r="B134" s="308"/>
      <c r="C134" s="291"/>
      <c r="D134" s="271"/>
      <c r="E134" s="270"/>
      <c r="F134" s="224"/>
      <c r="G134" s="224"/>
      <c r="H134" s="209"/>
      <c r="I134" s="219"/>
      <c r="J134" s="224"/>
      <c r="K134" s="224"/>
      <c r="L134" s="224"/>
      <c r="M134" s="223"/>
      <c r="N134" s="223"/>
    </row>
    <row r="135" spans="1:256" s="324" customFormat="1" ht="32.25" thickBot="1">
      <c r="A135" s="236" t="s">
        <v>2</v>
      </c>
      <c r="B135" s="236" t="s">
        <v>4</v>
      </c>
      <c r="C135" s="235" t="s">
        <v>449</v>
      </c>
      <c r="D135" s="234" t="s">
        <v>159</v>
      </c>
      <c r="E135" s="234" t="s">
        <v>356</v>
      </c>
      <c r="F135" s="345"/>
      <c r="G135" s="345"/>
      <c r="H135" s="345"/>
      <c r="I135" s="345"/>
      <c r="J135" s="345"/>
      <c r="K135" s="345"/>
      <c r="L135" s="345"/>
    </row>
    <row r="136" spans="1:256" ht="16.5" thickBot="1">
      <c r="A136" s="317" t="s">
        <v>684</v>
      </c>
      <c r="B136" s="273" t="s">
        <v>379</v>
      </c>
      <c r="C136" s="317" t="s">
        <v>449</v>
      </c>
      <c r="D136" s="316">
        <f>C139</f>
        <v>4</v>
      </c>
      <c r="E136" s="395">
        <v>11.11</v>
      </c>
      <c r="F136" s="224"/>
      <c r="G136" s="224"/>
      <c r="H136" s="209"/>
      <c r="I136" s="219"/>
      <c r="J136" s="224"/>
      <c r="K136" s="224"/>
      <c r="L136" s="224"/>
      <c r="M136" s="223"/>
      <c r="N136" s="223"/>
    </row>
    <row r="137" spans="1:256" s="331" customFormat="1" ht="15.75">
      <c r="A137" s="274"/>
      <c r="B137" s="292"/>
      <c r="C137" s="270"/>
      <c r="D137" s="271"/>
      <c r="E137" s="270"/>
      <c r="F137" s="224"/>
      <c r="G137" s="224"/>
      <c r="H137" s="209"/>
      <c r="I137" s="219"/>
      <c r="J137" s="224"/>
      <c r="K137" s="224"/>
      <c r="L137" s="224"/>
      <c r="M137" s="326"/>
      <c r="N137" s="326"/>
    </row>
    <row r="138" spans="1:256" ht="15.75">
      <c r="A138" s="343"/>
      <c r="B138" s="475" t="s">
        <v>681</v>
      </c>
      <c r="C138" s="626">
        <v>4</v>
      </c>
      <c r="D138" s="298" t="s">
        <v>449</v>
      </c>
      <c r="E138" s="290"/>
      <c r="F138" s="326"/>
      <c r="G138" s="326"/>
      <c r="H138" s="265"/>
      <c r="I138" s="265"/>
      <c r="J138" s="326"/>
      <c r="K138" s="326"/>
      <c r="L138" s="474"/>
      <c r="M138" s="223"/>
      <c r="N138" s="223"/>
    </row>
    <row r="139" spans="1:256" ht="15.75">
      <c r="A139" s="274"/>
      <c r="B139" s="296" t="s">
        <v>116</v>
      </c>
      <c r="C139" s="625">
        <f>SUM(C138:C138)</f>
        <v>4</v>
      </c>
      <c r="D139" s="298" t="s">
        <v>449</v>
      </c>
      <c r="E139" s="270"/>
      <c r="F139" s="224"/>
      <c r="G139" s="224"/>
      <c r="H139" s="209"/>
      <c r="I139" s="219"/>
      <c r="J139" s="224"/>
      <c r="K139" s="224"/>
      <c r="L139" s="208"/>
      <c r="M139" s="223"/>
      <c r="N139" s="223"/>
      <c r="IV139" s="624">
        <f>SUM(A139:IU139)</f>
        <v>4</v>
      </c>
    </row>
    <row r="140" spans="1:256" s="619" customFormat="1" ht="16.5" thickBot="1">
      <c r="A140" s="343"/>
      <c r="B140" s="292"/>
      <c r="C140" s="290"/>
      <c r="D140" s="265"/>
      <c r="E140" s="207"/>
      <c r="F140" s="207"/>
      <c r="G140" s="207"/>
      <c r="H140" s="207"/>
      <c r="I140" s="207"/>
      <c r="J140" s="207"/>
      <c r="K140" s="207"/>
      <c r="L140" s="620"/>
    </row>
    <row r="141" spans="1:256" s="324" customFormat="1" ht="32.25" thickBot="1">
      <c r="A141" s="236" t="s">
        <v>2</v>
      </c>
      <c r="B141" s="236" t="s">
        <v>4</v>
      </c>
      <c r="C141" s="234" t="s">
        <v>159</v>
      </c>
      <c r="D141" s="235" t="s">
        <v>449</v>
      </c>
      <c r="E141" s="234" t="s">
        <v>356</v>
      </c>
      <c r="F141" s="345"/>
      <c r="G141" s="345"/>
      <c r="H141" s="345"/>
      <c r="I141" s="345"/>
      <c r="J141" s="345"/>
      <c r="K141" s="345"/>
      <c r="L141" s="345"/>
    </row>
    <row r="142" spans="1:256" s="619" customFormat="1" ht="16.5" thickBot="1">
      <c r="A142" s="317" t="s">
        <v>683</v>
      </c>
      <c r="B142" s="273" t="s">
        <v>380</v>
      </c>
      <c r="C142" s="332">
        <f>C145</f>
        <v>3</v>
      </c>
      <c r="D142" s="316" t="str">
        <f>D145</f>
        <v>unid</v>
      </c>
      <c r="E142" s="395">
        <v>52.65</v>
      </c>
      <c r="F142" s="207"/>
      <c r="G142" s="207"/>
      <c r="H142" s="207"/>
      <c r="I142" s="207"/>
      <c r="J142" s="207"/>
      <c r="K142" s="207"/>
      <c r="L142" s="207"/>
    </row>
    <row r="143" spans="1:256" s="619" customFormat="1" ht="15.75">
      <c r="A143" s="343"/>
      <c r="B143" s="292"/>
      <c r="C143" s="290"/>
      <c r="D143" s="265"/>
      <c r="E143" s="207"/>
      <c r="F143" s="207"/>
      <c r="G143" s="207"/>
      <c r="H143" s="207"/>
      <c r="I143" s="207"/>
      <c r="J143" s="207"/>
      <c r="K143" s="207"/>
      <c r="L143" s="620"/>
    </row>
    <row r="144" spans="1:256" s="619" customFormat="1" ht="15.75">
      <c r="A144" s="343"/>
      <c r="B144" s="288" t="s">
        <v>674</v>
      </c>
      <c r="C144" s="221">
        <v>3</v>
      </c>
      <c r="D144" s="298" t="s">
        <v>446</v>
      </c>
      <c r="E144" s="207"/>
      <c r="F144" s="207"/>
      <c r="G144" s="207"/>
      <c r="H144" s="207"/>
      <c r="I144" s="207"/>
      <c r="J144" s="207"/>
      <c r="K144" s="207"/>
      <c r="L144" s="620"/>
    </row>
    <row r="145" spans="1:12" s="619" customFormat="1" ht="15.75">
      <c r="A145" s="343"/>
      <c r="B145" s="296" t="s">
        <v>676</v>
      </c>
      <c r="C145" s="221">
        <f>SUM(C144:C144)</f>
        <v>3</v>
      </c>
      <c r="D145" s="298" t="s">
        <v>446</v>
      </c>
      <c r="E145" s="207"/>
      <c r="F145" s="207"/>
      <c r="G145" s="207"/>
      <c r="H145" s="207"/>
      <c r="I145" s="207"/>
      <c r="J145" s="207"/>
      <c r="K145" s="207"/>
      <c r="L145" s="620"/>
    </row>
    <row r="146" spans="1:12" s="619" customFormat="1" ht="16.5" thickBot="1">
      <c r="A146" s="623"/>
      <c r="B146" s="308"/>
      <c r="C146" s="291"/>
      <c r="D146" s="290"/>
      <c r="E146" s="207"/>
      <c r="F146" s="207"/>
      <c r="G146" s="207"/>
      <c r="H146" s="207"/>
      <c r="I146" s="207"/>
      <c r="J146" s="207"/>
      <c r="K146" s="207"/>
      <c r="L146" s="207"/>
    </row>
    <row r="147" spans="1:12" s="324" customFormat="1" ht="32.25" thickBot="1">
      <c r="A147" s="236" t="s">
        <v>2</v>
      </c>
      <c r="B147" s="236" t="s">
        <v>4</v>
      </c>
      <c r="C147" s="234" t="s">
        <v>159</v>
      </c>
      <c r="D147" s="235" t="s">
        <v>449</v>
      </c>
      <c r="E147" s="234" t="s">
        <v>356</v>
      </c>
      <c r="F147" s="345"/>
      <c r="G147" s="345"/>
      <c r="H147" s="345"/>
      <c r="I147" s="345"/>
      <c r="J147" s="345"/>
      <c r="K147" s="345"/>
      <c r="L147" s="345"/>
    </row>
    <row r="148" spans="1:12" s="619" customFormat="1" ht="16.5" thickBot="1">
      <c r="A148" s="317" t="s">
        <v>682</v>
      </c>
      <c r="B148" s="273" t="s">
        <v>381</v>
      </c>
      <c r="C148" s="332">
        <f>C151</f>
        <v>7</v>
      </c>
      <c r="D148" s="316" t="str">
        <f>D151</f>
        <v>unid</v>
      </c>
      <c r="E148" s="395">
        <v>53.73</v>
      </c>
      <c r="F148" s="207"/>
      <c r="G148" s="207"/>
      <c r="H148" s="207"/>
      <c r="I148" s="207"/>
      <c r="J148" s="207"/>
      <c r="K148" s="207"/>
      <c r="L148" s="207"/>
    </row>
    <row r="149" spans="1:12" s="619" customFormat="1" ht="15.75">
      <c r="A149" s="343"/>
      <c r="B149" s="292"/>
      <c r="C149" s="290"/>
      <c r="D149" s="265"/>
      <c r="E149" s="207"/>
      <c r="F149" s="207"/>
      <c r="G149" s="207"/>
      <c r="H149" s="207"/>
      <c r="I149" s="207"/>
      <c r="J149" s="207"/>
      <c r="K149" s="207"/>
      <c r="L149" s="620"/>
    </row>
    <row r="150" spans="1:12" s="619" customFormat="1" ht="15.75">
      <c r="A150" s="343"/>
      <c r="B150" s="288" t="s">
        <v>681</v>
      </c>
      <c r="C150" s="221">
        <v>7</v>
      </c>
      <c r="D150" s="298" t="s">
        <v>446</v>
      </c>
      <c r="E150" s="207"/>
      <c r="F150" s="207"/>
      <c r="G150" s="207"/>
      <c r="H150" s="207"/>
      <c r="I150" s="207"/>
      <c r="J150" s="207"/>
      <c r="K150" s="207"/>
      <c r="L150" s="620"/>
    </row>
    <row r="151" spans="1:12" s="619" customFormat="1" ht="15.75">
      <c r="A151" s="343"/>
      <c r="B151" s="296" t="s">
        <v>676</v>
      </c>
      <c r="C151" s="221">
        <f>SUM(C150:C150)</f>
        <v>7</v>
      </c>
      <c r="D151" s="298" t="s">
        <v>446</v>
      </c>
      <c r="E151" s="207"/>
      <c r="F151" s="207"/>
      <c r="G151" s="207"/>
      <c r="H151" s="207"/>
      <c r="I151" s="207"/>
      <c r="J151" s="207"/>
      <c r="K151" s="207"/>
      <c r="L151" s="620"/>
    </row>
    <row r="152" spans="1:12" s="619" customFormat="1" ht="16.5" thickBot="1">
      <c r="A152" s="623"/>
      <c r="B152" s="308"/>
      <c r="C152" s="291"/>
      <c r="D152" s="290"/>
      <c r="E152" s="207"/>
      <c r="F152" s="207"/>
      <c r="G152" s="207"/>
      <c r="H152" s="207"/>
      <c r="I152" s="207"/>
      <c r="J152" s="207"/>
      <c r="K152" s="207"/>
      <c r="L152" s="207"/>
    </row>
    <row r="153" spans="1:12" s="324" customFormat="1" ht="32.25" thickBot="1">
      <c r="A153" s="236" t="s">
        <v>2</v>
      </c>
      <c r="B153" s="236" t="s">
        <v>4</v>
      </c>
      <c r="C153" s="234" t="s">
        <v>159</v>
      </c>
      <c r="D153" s="235" t="s">
        <v>449</v>
      </c>
      <c r="E153" s="234" t="s">
        <v>356</v>
      </c>
      <c r="F153" s="345"/>
      <c r="G153" s="345"/>
      <c r="H153" s="345"/>
      <c r="I153" s="345"/>
      <c r="J153" s="345"/>
      <c r="K153" s="345"/>
      <c r="L153" s="345"/>
    </row>
    <row r="154" spans="1:12" s="619" customFormat="1" ht="16.5" thickBot="1">
      <c r="A154" s="317" t="s">
        <v>680</v>
      </c>
      <c r="B154" s="273" t="s">
        <v>382</v>
      </c>
      <c r="C154" s="332">
        <f>C157</f>
        <v>3</v>
      </c>
      <c r="D154" s="316" t="str">
        <f>D157</f>
        <v>unid</v>
      </c>
      <c r="E154" s="395">
        <v>55.73</v>
      </c>
      <c r="F154" s="207"/>
      <c r="G154" s="207"/>
      <c r="H154" s="207"/>
      <c r="I154" s="207"/>
      <c r="J154" s="207"/>
      <c r="K154" s="207"/>
      <c r="L154" s="207"/>
    </row>
    <row r="155" spans="1:12" s="619" customFormat="1" ht="15.75">
      <c r="A155" s="343"/>
      <c r="B155" s="292"/>
      <c r="C155" s="290"/>
      <c r="D155" s="265"/>
      <c r="E155" s="207"/>
      <c r="F155" s="207"/>
      <c r="G155" s="207"/>
      <c r="H155" s="207"/>
      <c r="I155" s="207"/>
      <c r="J155" s="207"/>
      <c r="K155" s="207"/>
      <c r="L155" s="620"/>
    </row>
    <row r="156" spans="1:12" s="619" customFormat="1" ht="15.75">
      <c r="A156" s="343"/>
      <c r="B156" s="288" t="s">
        <v>679</v>
      </c>
      <c r="C156" s="221">
        <v>3</v>
      </c>
      <c r="D156" s="298" t="s">
        <v>446</v>
      </c>
      <c r="E156" s="207"/>
      <c r="F156" s="207"/>
      <c r="G156" s="207"/>
      <c r="H156" s="207"/>
      <c r="I156" s="207"/>
      <c r="J156" s="207"/>
      <c r="K156" s="207"/>
      <c r="L156" s="620"/>
    </row>
    <row r="157" spans="1:12" s="619" customFormat="1" ht="15.75">
      <c r="A157" s="343"/>
      <c r="B157" s="296" t="s">
        <v>676</v>
      </c>
      <c r="C157" s="221">
        <f>SUM(C156:C156)</f>
        <v>3</v>
      </c>
      <c r="D157" s="298" t="s">
        <v>446</v>
      </c>
      <c r="E157" s="207"/>
      <c r="F157" s="207"/>
      <c r="G157" s="207"/>
      <c r="H157" s="207"/>
      <c r="I157" s="207"/>
      <c r="J157" s="207"/>
      <c r="K157" s="207"/>
      <c r="L157" s="620"/>
    </row>
    <row r="158" spans="1:12" s="619" customFormat="1" ht="16.5" thickBot="1">
      <c r="A158" s="343"/>
      <c r="B158" s="292"/>
      <c r="C158" s="290"/>
      <c r="D158" s="265"/>
      <c r="E158" s="207"/>
      <c r="F158" s="207"/>
      <c r="G158" s="207"/>
      <c r="H158" s="207"/>
      <c r="I158" s="207"/>
      <c r="J158" s="207"/>
      <c r="K158" s="207"/>
      <c r="L158" s="620"/>
    </row>
    <row r="159" spans="1:12" s="324" customFormat="1" ht="32.25" thickBot="1">
      <c r="A159" s="236" t="s">
        <v>2</v>
      </c>
      <c r="B159" s="236" t="s">
        <v>4</v>
      </c>
      <c r="C159" s="234" t="s">
        <v>159</v>
      </c>
      <c r="D159" s="235" t="s">
        <v>449</v>
      </c>
      <c r="E159" s="234" t="s">
        <v>356</v>
      </c>
      <c r="F159" s="345"/>
      <c r="G159" s="345"/>
      <c r="H159" s="345"/>
      <c r="I159" s="345"/>
      <c r="J159" s="345"/>
      <c r="K159" s="345"/>
      <c r="L159" s="345"/>
    </row>
    <row r="160" spans="1:12" s="619" customFormat="1" ht="16.5" thickBot="1">
      <c r="A160" s="317" t="s">
        <v>678</v>
      </c>
      <c r="B160" s="273" t="s">
        <v>383</v>
      </c>
      <c r="C160" s="332">
        <f>C163</f>
        <v>2</v>
      </c>
      <c r="D160" s="316" t="str">
        <f>D163</f>
        <v>unid</v>
      </c>
      <c r="E160" s="395">
        <v>61.36</v>
      </c>
      <c r="F160" s="207"/>
      <c r="G160" s="207"/>
      <c r="H160" s="207"/>
      <c r="I160" s="207"/>
      <c r="J160" s="207"/>
      <c r="K160" s="207"/>
      <c r="L160" s="207"/>
    </row>
    <row r="161" spans="1:14" s="619" customFormat="1" ht="15.75">
      <c r="A161" s="343"/>
      <c r="B161" s="292"/>
      <c r="C161" s="290"/>
      <c r="D161" s="265"/>
      <c r="E161" s="207"/>
      <c r="F161" s="207"/>
      <c r="G161" s="207"/>
      <c r="H161" s="207"/>
      <c r="I161" s="207"/>
      <c r="J161" s="207"/>
      <c r="K161" s="207"/>
      <c r="L161" s="620"/>
    </row>
    <row r="162" spans="1:14" s="619" customFormat="1" ht="15.75">
      <c r="A162" s="343"/>
      <c r="B162" s="288" t="s">
        <v>677</v>
      </c>
      <c r="C162" s="221">
        <v>2</v>
      </c>
      <c r="D162" s="298" t="s">
        <v>446</v>
      </c>
      <c r="E162" s="207"/>
      <c r="F162" s="207"/>
      <c r="G162" s="207"/>
      <c r="H162" s="207"/>
      <c r="I162" s="207"/>
      <c r="J162" s="207"/>
      <c r="K162" s="207"/>
      <c r="L162" s="620"/>
    </row>
    <row r="163" spans="1:14" s="619" customFormat="1" ht="15.75">
      <c r="A163" s="343"/>
      <c r="B163" s="296" t="s">
        <v>676</v>
      </c>
      <c r="C163" s="221">
        <f>SUM(C162:C162)</f>
        <v>2</v>
      </c>
      <c r="D163" s="298" t="s">
        <v>446</v>
      </c>
      <c r="E163" s="207"/>
      <c r="F163" s="207"/>
      <c r="G163" s="207"/>
      <c r="H163" s="207"/>
      <c r="I163" s="207"/>
      <c r="J163" s="207"/>
      <c r="K163" s="207"/>
      <c r="L163" s="620"/>
    </row>
    <row r="164" spans="1:14" s="619" customFormat="1" ht="16.5" thickBot="1">
      <c r="A164" s="343"/>
      <c r="B164" s="292"/>
      <c r="C164" s="290"/>
      <c r="D164" s="265"/>
      <c r="E164" s="207"/>
      <c r="F164" s="207"/>
      <c r="G164" s="207"/>
      <c r="H164" s="207"/>
      <c r="I164" s="207"/>
      <c r="J164" s="207"/>
      <c r="K164" s="207"/>
      <c r="L164" s="620"/>
    </row>
    <row r="165" spans="1:14" s="324" customFormat="1" ht="32.25" thickBot="1">
      <c r="A165" s="236" t="s">
        <v>2</v>
      </c>
      <c r="B165" s="236" t="s">
        <v>4</v>
      </c>
      <c r="C165" s="235" t="s">
        <v>449</v>
      </c>
      <c r="D165" s="234" t="s">
        <v>159</v>
      </c>
      <c r="E165" s="234" t="s">
        <v>356</v>
      </c>
      <c r="F165" s="345"/>
      <c r="G165" s="345"/>
      <c r="H165" s="345"/>
      <c r="I165" s="345"/>
      <c r="J165" s="345"/>
      <c r="K165" s="345"/>
      <c r="L165" s="345"/>
    </row>
    <row r="166" spans="1:14" s="619" customFormat="1" ht="16.5" thickBot="1">
      <c r="A166" s="317" t="s">
        <v>675</v>
      </c>
      <c r="B166" s="273" t="s">
        <v>384</v>
      </c>
      <c r="C166" s="317" t="s">
        <v>446</v>
      </c>
      <c r="D166" s="316" t="str">
        <f>C168</f>
        <v>1,00</v>
      </c>
      <c r="E166" s="395">
        <v>65.66</v>
      </c>
      <c r="F166" s="207"/>
      <c r="G166" s="207"/>
      <c r="H166" s="207"/>
      <c r="I166" s="207"/>
      <c r="J166" s="207"/>
      <c r="K166" s="207"/>
      <c r="L166" s="207"/>
    </row>
    <row r="167" spans="1:14" s="619" customFormat="1" ht="15.75">
      <c r="A167" s="343"/>
      <c r="B167" s="292"/>
      <c r="C167" s="290"/>
      <c r="D167" s="265"/>
      <c r="E167" s="207"/>
      <c r="F167" s="207"/>
      <c r="G167" s="207"/>
      <c r="H167" s="207"/>
      <c r="I167" s="207"/>
      <c r="J167" s="207"/>
      <c r="K167" s="207"/>
      <c r="L167" s="620"/>
    </row>
    <row r="168" spans="1:14" s="619" customFormat="1" ht="15.75">
      <c r="A168" s="343"/>
      <c r="B168" s="288" t="s">
        <v>674</v>
      </c>
      <c r="C168" s="298" t="s">
        <v>671</v>
      </c>
      <c r="D168" s="298" t="s">
        <v>446</v>
      </c>
      <c r="E168" s="207"/>
      <c r="F168" s="207"/>
      <c r="G168" s="207"/>
      <c r="H168" s="207"/>
      <c r="I168" s="207"/>
      <c r="J168" s="207"/>
      <c r="K168" s="207"/>
      <c r="L168" s="620"/>
    </row>
    <row r="169" spans="1:14" s="619" customFormat="1" ht="15.75">
      <c r="A169" s="343"/>
      <c r="B169" s="621" t="s">
        <v>116</v>
      </c>
      <c r="C169" s="221" t="str">
        <f>C168</f>
        <v>1,00</v>
      </c>
      <c r="D169" s="341" t="str">
        <f>D168</f>
        <v>unid</v>
      </c>
      <c r="E169" s="207"/>
      <c r="F169" s="207"/>
      <c r="G169" s="207"/>
      <c r="H169" s="207"/>
      <c r="I169" s="207"/>
      <c r="J169" s="207"/>
      <c r="K169" s="207"/>
      <c r="L169" s="620"/>
    </row>
    <row r="170" spans="1:14" ht="15.75">
      <c r="A170" s="274"/>
      <c r="B170" s="292"/>
      <c r="C170" s="526"/>
      <c r="D170" s="271"/>
      <c r="E170" s="270"/>
      <c r="F170" s="224"/>
      <c r="G170" s="224"/>
      <c r="H170" s="209"/>
      <c r="I170" s="219"/>
      <c r="J170" s="224"/>
      <c r="K170" s="224"/>
      <c r="L170" s="208"/>
      <c r="M170" s="223"/>
      <c r="N170" s="223"/>
    </row>
    <row r="171" spans="1:14" s="619" customFormat="1" ht="16.5" thickBot="1">
      <c r="A171" s="343"/>
      <c r="B171" s="292"/>
      <c r="C171" s="290"/>
      <c r="D171" s="265"/>
      <c r="E171" s="207"/>
      <c r="F171" s="207"/>
      <c r="G171" s="207"/>
      <c r="H171" s="207"/>
      <c r="I171" s="207"/>
      <c r="J171" s="207"/>
      <c r="K171" s="207"/>
      <c r="L171" s="620"/>
    </row>
    <row r="172" spans="1:14" s="324" customFormat="1" ht="32.25" thickBot="1">
      <c r="A172" s="236" t="s">
        <v>2</v>
      </c>
      <c r="B172" s="236" t="s">
        <v>4</v>
      </c>
      <c r="C172" s="235" t="s">
        <v>449</v>
      </c>
      <c r="D172" s="234" t="s">
        <v>159</v>
      </c>
      <c r="E172" s="234" t="s">
        <v>356</v>
      </c>
      <c r="F172" s="345"/>
      <c r="G172" s="345"/>
      <c r="H172" s="345"/>
      <c r="I172" s="345"/>
      <c r="J172" s="345"/>
      <c r="K172" s="345"/>
      <c r="L172" s="345"/>
    </row>
    <row r="173" spans="1:14" s="619" customFormat="1" ht="30.75" thickBot="1">
      <c r="A173" s="317" t="s">
        <v>385</v>
      </c>
      <c r="B173" s="273" t="s">
        <v>386</v>
      </c>
      <c r="C173" s="317" t="s">
        <v>446</v>
      </c>
      <c r="D173" s="316" t="str">
        <f>C175</f>
        <v>1,00</v>
      </c>
      <c r="E173" s="395">
        <v>1551.83</v>
      </c>
      <c r="F173" s="207"/>
      <c r="G173" s="207"/>
      <c r="H173" s="207"/>
      <c r="I173" s="207"/>
      <c r="J173" s="207"/>
      <c r="K173" s="207"/>
      <c r="L173" s="207"/>
    </row>
    <row r="174" spans="1:14" s="619" customFormat="1" ht="15.75">
      <c r="A174" s="343"/>
      <c r="B174" s="292"/>
      <c r="C174" s="290"/>
      <c r="D174" s="265"/>
      <c r="E174" s="207"/>
      <c r="F174" s="207"/>
      <c r="G174" s="207"/>
      <c r="H174" s="207"/>
      <c r="I174" s="207"/>
      <c r="J174" s="207"/>
      <c r="K174" s="207"/>
      <c r="L174" s="620"/>
    </row>
    <row r="175" spans="1:14" s="619" customFormat="1" ht="15.75">
      <c r="A175" s="343"/>
      <c r="B175" s="288" t="s">
        <v>672</v>
      </c>
      <c r="C175" s="298" t="s">
        <v>671</v>
      </c>
      <c r="D175" s="298" t="s">
        <v>446</v>
      </c>
      <c r="E175" s="207"/>
      <c r="F175" s="207"/>
      <c r="G175" s="207"/>
      <c r="H175" s="207"/>
      <c r="I175" s="207"/>
      <c r="J175" s="207"/>
      <c r="K175" s="207"/>
      <c r="L175" s="620"/>
    </row>
    <row r="176" spans="1:14" s="619" customFormat="1" ht="15.75">
      <c r="A176" s="343"/>
      <c r="B176" s="621" t="s">
        <v>116</v>
      </c>
      <c r="C176" s="221" t="str">
        <f>C175</f>
        <v>1,00</v>
      </c>
      <c r="D176" s="341" t="str">
        <f>D175</f>
        <v>unid</v>
      </c>
      <c r="E176" s="207"/>
      <c r="F176" s="207"/>
      <c r="G176" s="207"/>
      <c r="H176" s="207"/>
      <c r="I176" s="207"/>
      <c r="J176" s="207"/>
      <c r="K176" s="207"/>
      <c r="L176" s="620"/>
    </row>
    <row r="177" spans="1:14" ht="15.75">
      <c r="A177" s="274"/>
      <c r="B177" s="292"/>
      <c r="C177" s="526"/>
      <c r="D177" s="271"/>
      <c r="E177" s="270"/>
      <c r="F177" s="224"/>
      <c r="G177" s="224"/>
      <c r="H177" s="209"/>
      <c r="I177" s="219"/>
      <c r="J177" s="224"/>
      <c r="K177" s="224"/>
      <c r="L177" s="208"/>
      <c r="M177" s="223"/>
      <c r="N177" s="223"/>
    </row>
    <row r="178" spans="1:14" s="619" customFormat="1" ht="16.5" thickBot="1">
      <c r="A178" s="343"/>
      <c r="B178" s="292"/>
      <c r="C178" s="290"/>
      <c r="D178" s="265"/>
      <c r="E178" s="207"/>
      <c r="F178" s="207"/>
      <c r="G178" s="207"/>
      <c r="H178" s="207"/>
      <c r="I178" s="207"/>
      <c r="J178" s="207"/>
      <c r="K178" s="207"/>
      <c r="L178" s="620"/>
    </row>
    <row r="179" spans="1:14" s="324" customFormat="1" ht="32.25" thickBot="1">
      <c r="A179" s="236" t="s">
        <v>2</v>
      </c>
      <c r="B179" s="236" t="s">
        <v>4</v>
      </c>
      <c r="C179" s="235" t="s">
        <v>449</v>
      </c>
      <c r="D179" s="234" t="s">
        <v>159</v>
      </c>
      <c r="E179" s="234" t="s">
        <v>356</v>
      </c>
      <c r="F179" s="345"/>
      <c r="G179" s="345"/>
      <c r="H179" s="345"/>
      <c r="I179" s="345"/>
      <c r="J179" s="345"/>
      <c r="K179" s="345"/>
      <c r="L179" s="345"/>
    </row>
    <row r="180" spans="1:14" s="619" customFormat="1" ht="16.5" thickBot="1">
      <c r="A180" s="317" t="s">
        <v>673</v>
      </c>
      <c r="B180" s="622" t="s">
        <v>387</v>
      </c>
      <c r="C180" s="317" t="s">
        <v>446</v>
      </c>
      <c r="D180" s="316" t="str">
        <f>C182</f>
        <v>1,00</v>
      </c>
      <c r="E180" s="395">
        <v>323.87</v>
      </c>
      <c r="F180" s="207"/>
      <c r="G180" s="207"/>
      <c r="H180" s="207"/>
      <c r="I180" s="207"/>
      <c r="J180" s="207"/>
      <c r="K180" s="207"/>
      <c r="L180" s="207"/>
    </row>
    <row r="181" spans="1:14" s="619" customFormat="1" ht="15.75">
      <c r="A181" s="343"/>
      <c r="B181" s="292"/>
      <c r="C181" s="290"/>
      <c r="D181" s="265"/>
      <c r="E181" s="207"/>
      <c r="F181" s="207"/>
      <c r="G181" s="207"/>
      <c r="H181" s="207"/>
      <c r="I181" s="207"/>
      <c r="J181" s="207"/>
      <c r="K181" s="207"/>
      <c r="L181" s="620"/>
    </row>
    <row r="182" spans="1:14" s="619" customFormat="1" ht="15.75">
      <c r="A182" s="343"/>
      <c r="B182" s="288" t="s">
        <v>672</v>
      </c>
      <c r="C182" s="298" t="s">
        <v>671</v>
      </c>
      <c r="D182" s="298" t="s">
        <v>446</v>
      </c>
      <c r="E182" s="207"/>
      <c r="F182" s="207"/>
      <c r="G182" s="207"/>
      <c r="H182" s="207"/>
      <c r="I182" s="207"/>
      <c r="J182" s="207"/>
      <c r="K182" s="207"/>
      <c r="L182" s="620"/>
    </row>
    <row r="183" spans="1:14" s="619" customFormat="1" ht="15.75">
      <c r="A183" s="343"/>
      <c r="B183" s="621" t="s">
        <v>116</v>
      </c>
      <c r="C183" s="221" t="str">
        <f>C182</f>
        <v>1,00</v>
      </c>
      <c r="D183" s="341" t="str">
        <f>D182</f>
        <v>unid</v>
      </c>
      <c r="E183" s="207"/>
      <c r="F183" s="207"/>
      <c r="G183" s="207"/>
      <c r="H183" s="207"/>
      <c r="I183" s="207"/>
      <c r="J183" s="207"/>
      <c r="K183" s="207"/>
      <c r="L183" s="620"/>
    </row>
    <row r="184" spans="1:14" ht="16.5" thickBot="1">
      <c r="A184" s="274"/>
      <c r="B184" s="292"/>
      <c r="C184" s="526"/>
      <c r="D184" s="271"/>
      <c r="E184" s="270"/>
      <c r="F184" s="224"/>
      <c r="G184" s="224"/>
      <c r="H184" s="209"/>
      <c r="I184" s="219"/>
      <c r="J184" s="224"/>
      <c r="K184" s="224"/>
      <c r="L184" s="208"/>
      <c r="M184" s="223"/>
      <c r="N184" s="223"/>
    </row>
    <row r="185" spans="1:14" s="324" customFormat="1" ht="32.25" thickBot="1">
      <c r="A185" s="236" t="s">
        <v>2</v>
      </c>
      <c r="B185" s="236" t="s">
        <v>4</v>
      </c>
      <c r="C185" s="235" t="s">
        <v>449</v>
      </c>
      <c r="D185" s="234" t="s">
        <v>159</v>
      </c>
      <c r="E185" s="234" t="s">
        <v>356</v>
      </c>
      <c r="F185" s="345"/>
      <c r="G185" s="345"/>
      <c r="H185" s="345"/>
      <c r="I185" s="345"/>
      <c r="J185" s="345"/>
      <c r="K185" s="345"/>
      <c r="L185" s="345"/>
    </row>
    <row r="186" spans="1:14" ht="16.5" thickBot="1">
      <c r="A186" s="317" t="s">
        <v>388</v>
      </c>
      <c r="B186" s="273" t="s">
        <v>389</v>
      </c>
      <c r="C186" s="317" t="s">
        <v>5</v>
      </c>
      <c r="D186" s="316">
        <f>C196</f>
        <v>2</v>
      </c>
      <c r="E186" s="395">
        <f>G226</f>
        <v>356.03919999999999</v>
      </c>
      <c r="F186" s="224"/>
      <c r="G186" s="224"/>
      <c r="H186" s="209"/>
      <c r="I186" s="219"/>
      <c r="J186" s="224"/>
      <c r="K186" s="224"/>
      <c r="L186" s="224"/>
      <c r="M186" s="223"/>
      <c r="N186" s="223"/>
    </row>
    <row r="187" spans="1:14" s="331" customFormat="1" ht="15.75">
      <c r="A187" s="274"/>
      <c r="B187" s="292"/>
      <c r="C187" s="270"/>
      <c r="D187" s="271"/>
      <c r="E187" s="270"/>
      <c r="F187" s="224"/>
      <c r="G187" s="224"/>
      <c r="H187" s="209"/>
      <c r="I187" s="219"/>
      <c r="J187" s="224"/>
      <c r="K187" s="224"/>
      <c r="L187" s="208"/>
      <c r="M187" s="326"/>
      <c r="N187" s="326"/>
    </row>
    <row r="188" spans="1:14" s="331" customFormat="1" ht="15.75">
      <c r="A188" s="274"/>
      <c r="B188" s="598" t="s">
        <v>670</v>
      </c>
      <c r="C188" s="599">
        <v>8.5</v>
      </c>
      <c r="D188" s="596" t="s">
        <v>511</v>
      </c>
      <c r="E188" s="270"/>
      <c r="F188" s="224"/>
      <c r="G188" s="224"/>
      <c r="H188" s="209"/>
      <c r="I188" s="219"/>
      <c r="J188" s="224"/>
      <c r="K188" s="224"/>
      <c r="L188" s="208"/>
      <c r="M188" s="326"/>
      <c r="N188" s="326"/>
    </row>
    <row r="189" spans="1:14" s="331" customFormat="1" ht="15.75">
      <c r="A189" s="274"/>
      <c r="B189" s="598" t="s">
        <v>651</v>
      </c>
      <c r="C189" s="599">
        <v>2</v>
      </c>
      <c r="D189" s="596" t="s">
        <v>650</v>
      </c>
      <c r="E189" s="270"/>
      <c r="F189" s="224"/>
      <c r="G189" s="224"/>
      <c r="H189" s="209"/>
      <c r="I189" s="219"/>
      <c r="J189" s="224"/>
      <c r="K189" s="224"/>
      <c r="L189" s="208"/>
      <c r="M189" s="326"/>
      <c r="N189" s="326"/>
    </row>
    <row r="190" spans="1:14" s="331" customFormat="1" ht="15.75">
      <c r="A190" s="274"/>
      <c r="B190" s="598" t="s">
        <v>649</v>
      </c>
      <c r="C190" s="599">
        <f>C188/C189</f>
        <v>4.25</v>
      </c>
      <c r="D190" s="596" t="s">
        <v>511</v>
      </c>
      <c r="E190" s="270"/>
      <c r="F190" s="224"/>
      <c r="G190" s="224"/>
      <c r="H190" s="209"/>
      <c r="I190" s="219"/>
      <c r="J190" s="224"/>
      <c r="K190" s="224"/>
      <c r="L190" s="208"/>
      <c r="M190" s="326"/>
      <c r="N190" s="326"/>
    </row>
    <row r="191" spans="1:14" s="331" customFormat="1" ht="15.75">
      <c r="A191" s="274"/>
      <c r="B191" s="598" t="s">
        <v>648</v>
      </c>
      <c r="C191" s="600">
        <v>0.1</v>
      </c>
      <c r="D191" s="596" t="s">
        <v>109</v>
      </c>
      <c r="E191" s="270"/>
      <c r="F191" s="224"/>
      <c r="G191" s="224"/>
      <c r="H191" s="209"/>
      <c r="I191" s="219"/>
      <c r="J191" s="224"/>
      <c r="K191" s="224"/>
      <c r="L191" s="208"/>
      <c r="M191" s="326"/>
      <c r="N191" s="326"/>
    </row>
    <row r="192" spans="1:14" s="331" customFormat="1" ht="15.75">
      <c r="A192" s="274"/>
      <c r="B192" s="598" t="s">
        <v>647</v>
      </c>
      <c r="C192" s="599">
        <f>C188*C191</f>
        <v>0.85000000000000009</v>
      </c>
      <c r="D192" s="596" t="s">
        <v>511</v>
      </c>
      <c r="E192" s="270"/>
      <c r="F192" s="224"/>
      <c r="G192" s="224"/>
      <c r="H192" s="209"/>
      <c r="I192" s="219"/>
      <c r="J192" s="224"/>
      <c r="K192" s="224"/>
      <c r="L192" s="208"/>
      <c r="M192" s="326"/>
      <c r="N192" s="326"/>
    </row>
    <row r="193" spans="1:15" s="331" customFormat="1" ht="15.75">
      <c r="A193" s="274"/>
      <c r="B193" s="598" t="s">
        <v>116</v>
      </c>
      <c r="C193" s="597">
        <f>C188+C192</f>
        <v>9.35</v>
      </c>
      <c r="D193" s="596" t="s">
        <v>511</v>
      </c>
      <c r="E193" s="270"/>
      <c r="F193" s="224"/>
      <c r="G193" s="224"/>
      <c r="H193" s="209"/>
      <c r="I193" s="219"/>
      <c r="J193" s="224"/>
      <c r="K193" s="224"/>
      <c r="L193" s="208"/>
      <c r="M193" s="326"/>
      <c r="N193" s="326"/>
    </row>
    <row r="194" spans="1:15" s="331" customFormat="1" ht="15.75">
      <c r="A194" s="274"/>
      <c r="B194" s="292"/>
      <c r="C194" s="270"/>
      <c r="D194" s="271"/>
      <c r="E194" s="270"/>
      <c r="F194" s="224"/>
      <c r="G194" s="224"/>
      <c r="H194" s="209"/>
      <c r="I194" s="219"/>
      <c r="J194" s="224"/>
      <c r="K194" s="224"/>
      <c r="L194" s="208"/>
      <c r="M194" s="326"/>
      <c r="N194" s="326"/>
    </row>
    <row r="195" spans="1:15" ht="15.75">
      <c r="A195" s="343"/>
      <c r="B195" s="342" t="s">
        <v>513</v>
      </c>
      <c r="C195" s="298" t="s">
        <v>159</v>
      </c>
      <c r="D195" s="341" t="s">
        <v>449</v>
      </c>
      <c r="E195" s="290"/>
      <c r="F195" s="326"/>
      <c r="G195" s="326"/>
      <c r="H195" s="265"/>
      <c r="I195" s="265"/>
      <c r="J195" s="326"/>
      <c r="K195" s="326"/>
      <c r="L195" s="474"/>
      <c r="M195" s="223"/>
      <c r="N195" s="223"/>
    </row>
    <row r="196" spans="1:15" ht="15.75">
      <c r="A196" s="343"/>
      <c r="B196" s="475" t="s">
        <v>471</v>
      </c>
      <c r="C196" s="221">
        <v>2</v>
      </c>
      <c r="D196" s="341" t="str">
        <f>C186</f>
        <v>UNID</v>
      </c>
      <c r="E196" s="290"/>
      <c r="F196" s="326"/>
      <c r="G196" s="326"/>
      <c r="H196" s="265"/>
      <c r="I196" s="265"/>
      <c r="J196" s="326"/>
      <c r="K196" s="326"/>
      <c r="L196" s="474"/>
      <c r="M196" s="223"/>
      <c r="N196" s="223"/>
    </row>
    <row r="197" spans="1:15" ht="16.5" thickBot="1">
      <c r="A197" s="274"/>
      <c r="B197" s="292"/>
      <c r="C197" s="618"/>
      <c r="D197" s="271"/>
      <c r="E197" s="617"/>
      <c r="F197" s="224"/>
      <c r="G197" s="224"/>
      <c r="H197" s="209"/>
      <c r="I197" s="219"/>
      <c r="J197" s="224"/>
      <c r="K197" s="224"/>
      <c r="L197" s="208"/>
      <c r="M197" s="223"/>
      <c r="N197" s="223"/>
    </row>
    <row r="198" spans="1:15" ht="16.5" thickBot="1">
      <c r="A198" s="591"/>
      <c r="B198" s="275" t="s">
        <v>669</v>
      </c>
      <c r="C198" s="590"/>
      <c r="D198" s="206"/>
      <c r="E198" s="206"/>
      <c r="F198" s="589"/>
      <c r="G198" s="588"/>
      <c r="H198" s="476"/>
      <c r="L198" s="309"/>
    </row>
    <row r="199" spans="1:15" ht="30.75" thickBot="1">
      <c r="A199" s="587"/>
      <c r="B199" s="586" t="s">
        <v>668</v>
      </c>
      <c r="C199" s="585" t="s">
        <v>532</v>
      </c>
      <c r="D199" s="584"/>
      <c r="E199" s="583"/>
      <c r="F199" s="583"/>
      <c r="G199" s="583"/>
      <c r="H199" s="583"/>
      <c r="L199" s="309"/>
    </row>
    <row r="200" spans="1:15" s="331" customFormat="1" ht="16.5" thickBot="1">
      <c r="A200" s="566" t="s">
        <v>465</v>
      </c>
      <c r="B200" s="566" t="s">
        <v>464</v>
      </c>
      <c r="C200" s="566" t="s">
        <v>463</v>
      </c>
      <c r="D200" s="566" t="s">
        <v>462</v>
      </c>
      <c r="E200" s="566" t="s">
        <v>461</v>
      </c>
      <c r="F200" s="566" t="s">
        <v>460</v>
      </c>
      <c r="G200" s="318" t="s">
        <v>459</v>
      </c>
      <c r="I200" s="267"/>
      <c r="J200" s="267"/>
      <c r="K200" s="267"/>
      <c r="L200" s="565"/>
      <c r="M200" s="326"/>
      <c r="N200" s="326"/>
      <c r="O200" s="326"/>
    </row>
    <row r="201" spans="1:15">
      <c r="A201" s="582">
        <v>5</v>
      </c>
      <c r="B201" s="581" t="s">
        <v>643</v>
      </c>
      <c r="C201" s="562" t="s">
        <v>642</v>
      </c>
      <c r="D201" s="580">
        <v>8.34</v>
      </c>
      <c r="E201" s="578">
        <v>0.35000000000000003</v>
      </c>
      <c r="F201" s="718">
        <v>0</v>
      </c>
      <c r="G201" s="577">
        <f>D201*E201</f>
        <v>2.919</v>
      </c>
      <c r="I201" s="438"/>
      <c r="J201" s="438"/>
      <c r="K201" s="437"/>
      <c r="L201" s="320"/>
      <c r="M201" s="224"/>
      <c r="N201" s="223"/>
      <c r="O201" s="223"/>
    </row>
    <row r="202" spans="1:15">
      <c r="A202" s="575">
        <v>115</v>
      </c>
      <c r="B202" s="443" t="s">
        <v>593</v>
      </c>
      <c r="C202" s="442" t="s">
        <v>521</v>
      </c>
      <c r="D202" s="573">
        <v>0.71</v>
      </c>
      <c r="E202" s="571">
        <v>4</v>
      </c>
      <c r="F202" s="719">
        <v>0</v>
      </c>
      <c r="G202" s="570">
        <f t="shared" ref="G202:G206" si="0">D202*E202</f>
        <v>2.84</v>
      </c>
      <c r="I202" s="438"/>
      <c r="J202" s="438"/>
      <c r="K202" s="437"/>
      <c r="L202" s="320"/>
      <c r="M202" s="224"/>
      <c r="N202" s="223"/>
      <c r="O202" s="223"/>
    </row>
    <row r="203" spans="1:15">
      <c r="A203" s="575">
        <v>5749</v>
      </c>
      <c r="B203" s="443" t="s">
        <v>641</v>
      </c>
      <c r="C203" s="442" t="s">
        <v>521</v>
      </c>
      <c r="D203" s="573">
        <v>0.91349999999999998</v>
      </c>
      <c r="E203" s="571">
        <v>1</v>
      </c>
      <c r="F203" s="719">
        <v>0</v>
      </c>
      <c r="G203" s="570">
        <f t="shared" si="0"/>
        <v>0.91349999999999998</v>
      </c>
      <c r="I203" s="438"/>
      <c r="J203" s="438"/>
      <c r="K203" s="437"/>
      <c r="L203" s="320"/>
      <c r="M203" s="224"/>
      <c r="N203" s="223"/>
      <c r="O203" s="223"/>
    </row>
    <row r="204" spans="1:15">
      <c r="A204" s="575">
        <v>2961</v>
      </c>
      <c r="B204" s="443" t="s">
        <v>579</v>
      </c>
      <c r="C204" s="442" t="s">
        <v>521</v>
      </c>
      <c r="D204" s="573">
        <v>0.97</v>
      </c>
      <c r="E204" s="571">
        <v>1</v>
      </c>
      <c r="F204" s="719">
        <v>0</v>
      </c>
      <c r="G204" s="570">
        <f t="shared" si="0"/>
        <v>0.97</v>
      </c>
      <c r="I204" s="438"/>
      <c r="J204" s="438"/>
      <c r="K204" s="437"/>
      <c r="L204" s="320"/>
      <c r="M204" s="224"/>
      <c r="N204" s="223"/>
      <c r="O204" s="223"/>
    </row>
    <row r="205" spans="1:15" ht="30">
      <c r="A205" s="575">
        <v>2341</v>
      </c>
      <c r="B205" s="443" t="s">
        <v>586</v>
      </c>
      <c r="C205" s="442" t="s">
        <v>521</v>
      </c>
      <c r="D205" s="573">
        <v>4.1399999999999997</v>
      </c>
      <c r="E205" s="576">
        <v>6</v>
      </c>
      <c r="F205" s="719">
        <v>0</v>
      </c>
      <c r="G205" s="570">
        <f t="shared" si="0"/>
        <v>24.839999999999996</v>
      </c>
      <c r="I205" s="438"/>
      <c r="J205" s="438"/>
      <c r="K205" s="437"/>
      <c r="L205" s="320"/>
      <c r="M205" s="224"/>
      <c r="N205" s="223"/>
      <c r="O205" s="223"/>
    </row>
    <row r="206" spans="1:15">
      <c r="A206" s="575">
        <v>2643</v>
      </c>
      <c r="B206" s="443" t="s">
        <v>583</v>
      </c>
      <c r="C206" s="442" t="s">
        <v>521</v>
      </c>
      <c r="D206" s="573">
        <v>0.41</v>
      </c>
      <c r="E206" s="571">
        <v>5</v>
      </c>
      <c r="F206" s="719">
        <v>0</v>
      </c>
      <c r="G206" s="570">
        <f t="shared" si="0"/>
        <v>2.0499999999999998</v>
      </c>
      <c r="I206" s="438"/>
      <c r="J206" s="438"/>
      <c r="K206" s="437"/>
      <c r="L206" s="320"/>
      <c r="M206" s="224"/>
      <c r="N206" s="223"/>
      <c r="O206" s="223"/>
    </row>
    <row r="207" spans="1:15" ht="30">
      <c r="A207" s="443">
        <v>20060</v>
      </c>
      <c r="B207" s="443" t="s">
        <v>562</v>
      </c>
      <c r="C207" s="442" t="s">
        <v>560</v>
      </c>
      <c r="D207" s="573">
        <v>17.3</v>
      </c>
      <c r="E207" s="571">
        <v>8.5</v>
      </c>
      <c r="F207" s="720">
        <v>0.03</v>
      </c>
      <c r="G207" s="570">
        <f>D207*E207*1.03</f>
        <v>151.46150000000003</v>
      </c>
      <c r="I207" s="438"/>
      <c r="J207" s="438"/>
      <c r="K207" s="437"/>
      <c r="L207" s="320"/>
      <c r="M207" s="224"/>
      <c r="N207" s="223"/>
      <c r="O207" s="223"/>
    </row>
    <row r="208" spans="1:15" ht="30.75" thickBot="1">
      <c r="A208" s="443">
        <v>20132</v>
      </c>
      <c r="B208" s="443" t="s">
        <v>561</v>
      </c>
      <c r="C208" s="442" t="s">
        <v>560</v>
      </c>
      <c r="D208" s="573">
        <v>12.54</v>
      </c>
      <c r="E208" s="571">
        <v>8.5</v>
      </c>
      <c r="F208" s="720">
        <v>0.03</v>
      </c>
      <c r="G208" s="734">
        <f>D208*E208*1.03</f>
        <v>109.78769999999999</v>
      </c>
      <c r="I208" s="438"/>
      <c r="J208" s="438"/>
      <c r="K208" s="437"/>
      <c r="L208" s="320"/>
      <c r="M208" s="224"/>
      <c r="N208" s="223"/>
      <c r="O208" s="223"/>
    </row>
    <row r="209" spans="1:15" s="264" customFormat="1" ht="16.5" thickBot="1">
      <c r="A209" s="817"/>
      <c r="B209" s="817"/>
      <c r="C209" s="817"/>
      <c r="D209" s="817"/>
      <c r="E209" s="817"/>
      <c r="F209" s="817"/>
      <c r="G209" s="395">
        <f>SUM(G201:G208)</f>
        <v>295.7817</v>
      </c>
      <c r="H209" s="707"/>
      <c r="I209" s="267"/>
      <c r="J209" s="267"/>
      <c r="K209" s="267"/>
      <c r="L209" s="616"/>
      <c r="M209" s="265"/>
      <c r="N209" s="265"/>
      <c r="O209" s="265"/>
    </row>
    <row r="210" spans="1:15" ht="16.5" thickBot="1">
      <c r="A210" s="569"/>
      <c r="B210" s="568"/>
      <c r="C210" s="568"/>
      <c r="D210" s="568"/>
      <c r="E210" s="568"/>
      <c r="F210" s="568"/>
      <c r="G210" s="567"/>
      <c r="H210" s="706"/>
      <c r="I210" s="231"/>
      <c r="J210" s="230"/>
      <c r="K210" s="229"/>
      <c r="L210" s="320"/>
      <c r="M210" s="224"/>
      <c r="N210" s="223"/>
      <c r="O210" s="223"/>
    </row>
    <row r="211" spans="1:15" ht="16.5" customHeight="1" thickBot="1">
      <c r="A211" s="821" t="s">
        <v>667</v>
      </c>
      <c r="B211" s="822"/>
      <c r="C211" s="822"/>
      <c r="D211" s="822"/>
      <c r="E211" s="822"/>
      <c r="F211" s="822"/>
      <c r="G211" s="822"/>
      <c r="H211" s="823"/>
      <c r="I211" s="209"/>
      <c r="J211" s="219"/>
      <c r="K211" s="224"/>
      <c r="L211" s="320"/>
      <c r="M211" s="224"/>
      <c r="N211" s="223"/>
      <c r="O211" s="223"/>
    </row>
    <row r="212" spans="1:15" s="331" customFormat="1" ht="16.5" thickBot="1">
      <c r="A212" s="566" t="s">
        <v>465</v>
      </c>
      <c r="B212" s="566" t="s">
        <v>464</v>
      </c>
      <c r="C212" s="566" t="s">
        <v>463</v>
      </c>
      <c r="D212" s="566" t="s">
        <v>462</v>
      </c>
      <c r="E212" s="566" t="s">
        <v>461</v>
      </c>
      <c r="F212" s="566" t="s">
        <v>460</v>
      </c>
      <c r="G212" s="318" t="s">
        <v>459</v>
      </c>
      <c r="I212" s="267"/>
      <c r="J212" s="267"/>
      <c r="K212" s="267"/>
      <c r="L212" s="565"/>
      <c r="M212" s="326"/>
      <c r="N212" s="326"/>
      <c r="O212" s="326"/>
    </row>
    <row r="213" spans="1:15">
      <c r="A213" s="564">
        <v>5</v>
      </c>
      <c r="B213" s="581" t="s">
        <v>643</v>
      </c>
      <c r="C213" s="562" t="s">
        <v>642</v>
      </c>
      <c r="D213" s="573">
        <v>8.34</v>
      </c>
      <c r="E213" s="615">
        <v>0.35000000000000003</v>
      </c>
      <c r="F213" s="735">
        <v>0</v>
      </c>
      <c r="G213" s="717">
        <f>D213*E213</f>
        <v>2.919</v>
      </c>
      <c r="I213" s="438"/>
      <c r="J213" s="438"/>
      <c r="K213" s="437"/>
      <c r="L213" s="320"/>
      <c r="M213" s="224"/>
      <c r="N213" s="223"/>
      <c r="O213" s="223"/>
    </row>
    <row r="214" spans="1:15">
      <c r="A214" s="558">
        <v>115</v>
      </c>
      <c r="B214" s="443" t="s">
        <v>593</v>
      </c>
      <c r="C214" s="442" t="s">
        <v>521</v>
      </c>
      <c r="D214" s="573">
        <v>0.71</v>
      </c>
      <c r="E214" s="614">
        <v>0</v>
      </c>
      <c r="F214" s="713">
        <v>0</v>
      </c>
      <c r="G214" s="613">
        <f t="shared" ref="G214:G225" si="1">D214*E214</f>
        <v>0</v>
      </c>
      <c r="I214" s="438"/>
      <c r="J214" s="438"/>
      <c r="K214" s="437"/>
      <c r="L214" s="320"/>
      <c r="M214" s="224"/>
      <c r="N214" s="223"/>
      <c r="O214" s="223"/>
    </row>
    <row r="215" spans="1:15">
      <c r="A215" s="558">
        <v>5749</v>
      </c>
      <c r="B215" s="443" t="s">
        <v>641</v>
      </c>
      <c r="C215" s="442" t="s">
        <v>521</v>
      </c>
      <c r="D215" s="573">
        <v>0.91349999999999998</v>
      </c>
      <c r="E215" s="614">
        <v>0</v>
      </c>
      <c r="F215" s="713">
        <v>0</v>
      </c>
      <c r="G215" s="613">
        <f t="shared" si="1"/>
        <v>0</v>
      </c>
      <c r="I215" s="438"/>
      <c r="J215" s="438"/>
      <c r="K215" s="437"/>
      <c r="L215" s="320"/>
      <c r="M215" s="224"/>
      <c r="N215" s="223"/>
      <c r="O215" s="223"/>
    </row>
    <row r="216" spans="1:15" ht="15.75">
      <c r="A216" s="505" t="s">
        <v>666</v>
      </c>
      <c r="B216" s="443" t="s">
        <v>539</v>
      </c>
      <c r="C216" s="504" t="s">
        <v>19</v>
      </c>
      <c r="D216" s="503">
        <v>0.55000000000000004</v>
      </c>
      <c r="E216" s="502">
        <v>1</v>
      </c>
      <c r="F216" s="714">
        <v>0</v>
      </c>
      <c r="G216" s="613">
        <f t="shared" si="1"/>
        <v>0.55000000000000004</v>
      </c>
      <c r="I216" s="209"/>
      <c r="J216" s="219"/>
      <c r="K216" s="224"/>
      <c r="L216" s="224"/>
      <c r="M216" s="208"/>
      <c r="N216" s="223"/>
      <c r="O216" s="223"/>
    </row>
    <row r="217" spans="1:15">
      <c r="A217" s="558">
        <v>2961</v>
      </c>
      <c r="B217" s="443" t="s">
        <v>579</v>
      </c>
      <c r="C217" s="442" t="s">
        <v>521</v>
      </c>
      <c r="D217" s="573">
        <v>0.97</v>
      </c>
      <c r="E217" s="614">
        <v>0</v>
      </c>
      <c r="F217" s="713">
        <v>0</v>
      </c>
      <c r="G217" s="613">
        <f t="shared" si="1"/>
        <v>0</v>
      </c>
      <c r="I217" s="438"/>
      <c r="J217" s="438"/>
      <c r="K217" s="437"/>
      <c r="L217" s="320"/>
      <c r="M217" s="224"/>
      <c r="N217" s="223"/>
      <c r="O217" s="223"/>
    </row>
    <row r="218" spans="1:15" ht="30">
      <c r="A218" s="558">
        <v>2341</v>
      </c>
      <c r="B218" s="443" t="s">
        <v>586</v>
      </c>
      <c r="C218" s="442" t="s">
        <v>521</v>
      </c>
      <c r="D218" s="573">
        <v>4.1399999999999997</v>
      </c>
      <c r="E218" s="576">
        <v>0</v>
      </c>
      <c r="F218" s="713">
        <v>0</v>
      </c>
      <c r="G218" s="613">
        <f t="shared" si="1"/>
        <v>0</v>
      </c>
      <c r="I218" s="438"/>
      <c r="J218" s="438"/>
      <c r="K218" s="437"/>
      <c r="L218" s="320"/>
      <c r="M218" s="224"/>
      <c r="N218" s="223"/>
      <c r="O218" s="223"/>
    </row>
    <row r="219" spans="1:15" ht="30">
      <c r="A219" s="366" t="s">
        <v>523</v>
      </c>
      <c r="B219" s="365" t="s">
        <v>522</v>
      </c>
      <c r="C219" s="435" t="s">
        <v>521</v>
      </c>
      <c r="D219" s="510">
        <v>0.97</v>
      </c>
      <c r="E219" s="509">
        <v>18</v>
      </c>
      <c r="F219" s="713">
        <v>0</v>
      </c>
      <c r="G219" s="613">
        <f t="shared" si="1"/>
        <v>17.46</v>
      </c>
      <c r="I219" s="219"/>
      <c r="J219" s="224"/>
      <c r="K219" s="224"/>
      <c r="L219" s="224"/>
      <c r="M219" s="223"/>
      <c r="N219" s="223"/>
    </row>
    <row r="220" spans="1:15">
      <c r="A220" s="558">
        <v>2643</v>
      </c>
      <c r="B220" s="443" t="s">
        <v>583</v>
      </c>
      <c r="C220" s="442" t="s">
        <v>521</v>
      </c>
      <c r="D220" s="573">
        <v>0.41</v>
      </c>
      <c r="E220" s="614">
        <v>0</v>
      </c>
      <c r="F220" s="713">
        <v>0</v>
      </c>
      <c r="G220" s="613">
        <f t="shared" si="1"/>
        <v>0</v>
      </c>
      <c r="I220" s="438"/>
      <c r="J220" s="438"/>
      <c r="K220" s="437"/>
      <c r="L220" s="320"/>
      <c r="M220" s="224"/>
      <c r="N220" s="223"/>
      <c r="O220" s="223"/>
    </row>
    <row r="221" spans="1:15" ht="30">
      <c r="A221" s="557">
        <v>20060</v>
      </c>
      <c r="B221" s="443" t="s">
        <v>562</v>
      </c>
      <c r="C221" s="442" t="s">
        <v>560</v>
      </c>
      <c r="D221" s="573">
        <v>17.3</v>
      </c>
      <c r="E221" s="614">
        <v>8.5</v>
      </c>
      <c r="F221" s="715">
        <v>0.03</v>
      </c>
      <c r="G221" s="613">
        <f>D221*E221*1.03</f>
        <v>151.46150000000003</v>
      </c>
      <c r="I221" s="438"/>
      <c r="J221" s="438"/>
      <c r="K221" s="437"/>
      <c r="L221" s="320"/>
      <c r="M221" s="224"/>
      <c r="N221" s="223"/>
      <c r="O221" s="223"/>
    </row>
    <row r="222" spans="1:15" ht="30">
      <c r="A222" s="557">
        <v>20132</v>
      </c>
      <c r="B222" s="443" t="s">
        <v>561</v>
      </c>
      <c r="C222" s="442" t="s">
        <v>560</v>
      </c>
      <c r="D222" s="573">
        <v>12.54</v>
      </c>
      <c r="E222" s="614">
        <v>8.5</v>
      </c>
      <c r="F222" s="715">
        <v>0.03</v>
      </c>
      <c r="G222" s="613">
        <f>D222*E222*1.03</f>
        <v>109.78769999999999</v>
      </c>
      <c r="I222" s="438"/>
      <c r="J222" s="438"/>
      <c r="K222" s="437"/>
      <c r="L222" s="320"/>
      <c r="M222" s="224"/>
      <c r="N222" s="223"/>
      <c r="O222" s="223"/>
    </row>
    <row r="223" spans="1:15" ht="60">
      <c r="A223" s="442" t="s">
        <v>455</v>
      </c>
      <c r="B223" s="443" t="s">
        <v>665</v>
      </c>
      <c r="C223" s="442" t="s">
        <v>9</v>
      </c>
      <c r="D223" s="573">
        <v>1.86</v>
      </c>
      <c r="E223" s="614">
        <f>C193</f>
        <v>9.35</v>
      </c>
      <c r="F223" s="713">
        <v>0</v>
      </c>
      <c r="G223" s="613">
        <f t="shared" si="1"/>
        <v>17.391000000000002</v>
      </c>
      <c r="I223" s="438"/>
      <c r="J223" s="438"/>
      <c r="K223" s="437"/>
      <c r="L223" s="320"/>
      <c r="M223" s="224"/>
      <c r="N223" s="223"/>
      <c r="O223" s="223"/>
    </row>
    <row r="224" spans="1:15" ht="15.75">
      <c r="A224" s="505" t="s">
        <v>664</v>
      </c>
      <c r="B224" s="260" t="s">
        <v>663</v>
      </c>
      <c r="C224" s="504" t="s">
        <v>19</v>
      </c>
      <c r="D224" s="496">
        <f>C239</f>
        <v>6.89</v>
      </c>
      <c r="E224" s="502">
        <v>1</v>
      </c>
      <c r="F224" s="714">
        <v>0</v>
      </c>
      <c r="G224" s="613">
        <f t="shared" si="1"/>
        <v>6.89</v>
      </c>
      <c r="I224" s="209"/>
      <c r="J224" s="219"/>
      <c r="K224" s="224"/>
      <c r="L224" s="320"/>
      <c r="M224" s="224"/>
      <c r="N224" s="223"/>
      <c r="O224" s="223"/>
    </row>
    <row r="225" spans="1:15" ht="15.75" thickBot="1">
      <c r="A225" s="554" t="s">
        <v>455</v>
      </c>
      <c r="B225" s="555" t="s">
        <v>662</v>
      </c>
      <c r="C225" s="554" t="s">
        <v>521</v>
      </c>
      <c r="D225" s="612">
        <v>24.79</v>
      </c>
      <c r="E225" s="611">
        <v>2</v>
      </c>
      <c r="F225" s="716">
        <v>0</v>
      </c>
      <c r="G225" s="610">
        <f t="shared" si="1"/>
        <v>49.58</v>
      </c>
      <c r="I225" s="438"/>
      <c r="J225" s="438"/>
      <c r="K225" s="437"/>
      <c r="L225" s="320"/>
      <c r="M225" s="224"/>
      <c r="N225" s="223"/>
      <c r="O225" s="223"/>
    </row>
    <row r="226" spans="1:15" s="548" customFormat="1" ht="16.5" thickBot="1">
      <c r="A226" s="819"/>
      <c r="B226" s="819"/>
      <c r="C226" s="819"/>
      <c r="D226" s="819"/>
      <c r="E226" s="819"/>
      <c r="F226" s="820"/>
      <c r="G226" s="710">
        <f>SUM(G213:G225)</f>
        <v>356.03919999999999</v>
      </c>
      <c r="I226" s="551"/>
      <c r="J226" s="551"/>
      <c r="K226" s="551"/>
      <c r="L226" s="550"/>
      <c r="M226" s="549"/>
      <c r="N226" s="549"/>
      <c r="O226" s="549"/>
    </row>
    <row r="227" spans="1:15" ht="15.75">
      <c r="A227" s="290"/>
      <c r="B227" s="292"/>
      <c r="C227" s="290"/>
      <c r="D227" s="265"/>
      <c r="E227" s="299"/>
      <c r="F227" s="224"/>
      <c r="G227" s="709"/>
      <c r="H227" s="209"/>
      <c r="I227" s="219"/>
      <c r="J227" s="224"/>
      <c r="K227" s="224"/>
      <c r="L227" s="224"/>
      <c r="M227" s="223"/>
      <c r="N227" s="223"/>
    </row>
    <row r="228" spans="1:15" ht="15.75">
      <c r="A228" s="289"/>
      <c r="B228" s="246" t="s">
        <v>661</v>
      </c>
      <c r="C228" s="246" t="s">
        <v>660</v>
      </c>
      <c r="D228" s="246" t="s">
        <v>659</v>
      </c>
      <c r="E228" s="233"/>
      <c r="F228" s="233"/>
      <c r="G228" s="233"/>
      <c r="H228" s="244"/>
      <c r="I228" s="209"/>
      <c r="J228" s="219"/>
      <c r="K228" s="224"/>
      <c r="L228" s="320"/>
      <c r="M228" s="224"/>
      <c r="N228" s="223"/>
      <c r="O228" s="223"/>
    </row>
    <row r="229" spans="1:15" ht="15.75">
      <c r="A229" s="289"/>
      <c r="B229" s="242" t="s">
        <v>741</v>
      </c>
      <c r="C229" s="245">
        <v>198.89</v>
      </c>
      <c r="D229" s="245">
        <f>C229/100</f>
        <v>1.9888999999999999</v>
      </c>
      <c r="E229" s="233"/>
      <c r="F229" s="233"/>
      <c r="G229" s="233"/>
      <c r="H229" s="244"/>
      <c r="I229" s="209"/>
      <c r="J229" s="219"/>
      <c r="K229" s="224"/>
      <c r="L229" s="320"/>
      <c r="M229" s="224"/>
      <c r="N229" s="223"/>
      <c r="O229" s="223"/>
    </row>
    <row r="230" spans="1:15" ht="15.75">
      <c r="A230" s="289"/>
      <c r="B230" s="242" t="s">
        <v>742</v>
      </c>
      <c r="C230" s="245">
        <v>459.9</v>
      </c>
      <c r="D230" s="245">
        <f>C230/305</f>
        <v>1.5078688524590163</v>
      </c>
      <c r="E230" s="233"/>
      <c r="F230" s="233"/>
      <c r="G230" s="233"/>
      <c r="H230" s="244"/>
      <c r="I230" s="209"/>
      <c r="J230" s="219"/>
      <c r="K230" s="224"/>
      <c r="L230" s="320"/>
      <c r="M230" s="224"/>
      <c r="N230" s="223"/>
      <c r="O230" s="223"/>
    </row>
    <row r="231" spans="1:15" s="280" customFormat="1" ht="16.5" thickBot="1">
      <c r="A231" s="547"/>
      <c r="B231" s="609" t="s">
        <v>658</v>
      </c>
      <c r="C231" s="608">
        <v>207</v>
      </c>
      <c r="D231" s="607">
        <f>C231/100</f>
        <v>2.0699999999999998</v>
      </c>
      <c r="E231" s="282"/>
      <c r="F231" s="282"/>
      <c r="G231" s="282"/>
      <c r="H231" s="281"/>
      <c r="I231" s="219"/>
      <c r="J231" s="219"/>
      <c r="K231" s="243"/>
      <c r="L231" s="544"/>
      <c r="M231" s="243"/>
      <c r="N231" s="243"/>
      <c r="O231" s="243"/>
    </row>
    <row r="232" spans="1:15" s="280" customFormat="1" ht="16.5" thickBot="1">
      <c r="A232" s="547"/>
      <c r="B232" s="546" t="s">
        <v>628</v>
      </c>
      <c r="C232" s="602">
        <f>ROUND((C229+C230+C231)/3,4)</f>
        <v>288.5967</v>
      </c>
      <c r="D232" s="606">
        <f>ROUND((D229+D230+D231)/3,4)</f>
        <v>1.8555999999999999</v>
      </c>
      <c r="E232" s="686"/>
      <c r="F232" s="282"/>
      <c r="G232" s="282"/>
      <c r="H232" s="281"/>
      <c r="I232" s="219"/>
      <c r="J232" s="219"/>
      <c r="K232" s="243"/>
      <c r="L232" s="544"/>
      <c r="M232" s="243"/>
      <c r="N232" s="243"/>
      <c r="O232" s="243"/>
    </row>
    <row r="233" spans="1:15" s="280" customFormat="1" ht="15.75">
      <c r="A233" s="547"/>
      <c r="B233" s="605"/>
      <c r="C233" s="604"/>
      <c r="D233" s="603"/>
      <c r="E233" s="282"/>
      <c r="F233" s="282"/>
      <c r="G233" s="282"/>
      <c r="H233" s="281"/>
      <c r="I233" s="219"/>
      <c r="J233" s="219"/>
      <c r="K233" s="243"/>
      <c r="L233" s="544"/>
      <c r="M233" s="243"/>
      <c r="N233" s="243"/>
      <c r="O233" s="243"/>
    </row>
    <row r="234" spans="1:15" ht="15.75">
      <c r="A234" s="289"/>
      <c r="B234" s="233"/>
      <c r="C234" s="233"/>
      <c r="D234" s="233"/>
      <c r="E234" s="233"/>
      <c r="F234" s="233"/>
      <c r="G234" s="233"/>
      <c r="H234" s="244"/>
      <c r="I234" s="209"/>
      <c r="J234" s="219"/>
      <c r="K234" s="224"/>
      <c r="L234" s="320"/>
      <c r="M234" s="224"/>
      <c r="N234" s="223"/>
      <c r="O234" s="223"/>
    </row>
    <row r="235" spans="1:15" ht="13.5" customHeight="1">
      <c r="A235" s="289"/>
      <c r="B235" s="246" t="s">
        <v>743</v>
      </c>
      <c r="C235" s="246" t="s">
        <v>451</v>
      </c>
      <c r="D235" s="233"/>
      <c r="E235" s="233"/>
      <c r="F235" s="233"/>
      <c r="G235" s="233"/>
      <c r="H235" s="244"/>
      <c r="I235" s="209"/>
      <c r="J235" s="219"/>
      <c r="K235" s="224"/>
      <c r="L235" s="320"/>
      <c r="M235" s="224"/>
      <c r="N235" s="223"/>
      <c r="O235" s="223"/>
    </row>
    <row r="236" spans="1:15" ht="15.75">
      <c r="A236" s="289"/>
      <c r="B236" s="242" t="s">
        <v>744</v>
      </c>
      <c r="C236" s="245">
        <v>5.68</v>
      </c>
      <c r="D236" s="233"/>
      <c r="E236" s="233"/>
      <c r="F236" s="233"/>
      <c r="G236" s="233"/>
      <c r="H236" s="244"/>
      <c r="I236" s="209"/>
      <c r="J236" s="219"/>
      <c r="K236" s="224"/>
      <c r="L236" s="320"/>
      <c r="M236" s="224"/>
      <c r="N236" s="223"/>
      <c r="O236" s="223"/>
    </row>
    <row r="237" spans="1:15" ht="15.75">
      <c r="A237" s="289"/>
      <c r="B237" s="242" t="s">
        <v>657</v>
      </c>
      <c r="C237" s="245">
        <v>7.34</v>
      </c>
      <c r="D237" s="233"/>
      <c r="E237" s="233"/>
      <c r="F237" s="233"/>
      <c r="G237" s="233"/>
      <c r="H237" s="244"/>
      <c r="I237" s="209"/>
      <c r="J237" s="219"/>
      <c r="K237" s="224"/>
      <c r="L237" s="320"/>
      <c r="M237" s="224"/>
      <c r="N237" s="223"/>
      <c r="O237" s="223"/>
    </row>
    <row r="238" spans="1:15" s="280" customFormat="1" ht="16.5" thickBot="1">
      <c r="A238" s="547"/>
      <c r="B238" s="242" t="s">
        <v>745</v>
      </c>
      <c r="C238" s="241">
        <v>7.65</v>
      </c>
      <c r="D238" s="282"/>
      <c r="E238" s="282"/>
      <c r="F238" s="282"/>
      <c r="G238" s="282"/>
      <c r="H238" s="281"/>
      <c r="I238" s="219"/>
      <c r="J238" s="219"/>
      <c r="K238" s="243"/>
      <c r="L238" s="544"/>
      <c r="M238" s="243"/>
      <c r="N238" s="243"/>
      <c r="O238" s="243"/>
    </row>
    <row r="239" spans="1:15" s="280" customFormat="1" ht="16.5" thickBot="1">
      <c r="A239" s="547"/>
      <c r="B239" s="546" t="s">
        <v>628</v>
      </c>
      <c r="C239" s="602">
        <f>ROUND((C236+C237+C238)/3,4)</f>
        <v>6.89</v>
      </c>
      <c r="D239" s="282"/>
      <c r="E239" s="282"/>
      <c r="F239" s="282"/>
      <c r="G239" s="282"/>
      <c r="H239" s="281"/>
      <c r="I239" s="219"/>
      <c r="J239" s="219"/>
      <c r="K239" s="243"/>
      <c r="L239" s="544"/>
      <c r="M239" s="243"/>
      <c r="N239" s="243"/>
      <c r="O239" s="243"/>
    </row>
    <row r="240" spans="1:15" ht="15.75">
      <c r="A240" s="289"/>
      <c r="B240" s="233"/>
      <c r="C240" s="233"/>
      <c r="D240" s="233"/>
      <c r="E240" s="233"/>
      <c r="F240" s="233"/>
      <c r="G240" s="233"/>
      <c r="H240" s="244"/>
      <c r="I240" s="209"/>
      <c r="J240" s="219"/>
      <c r="K240" s="224"/>
      <c r="L240" s="320"/>
      <c r="M240" s="224"/>
      <c r="N240" s="223"/>
      <c r="O240" s="223"/>
    </row>
    <row r="241" spans="1:15" ht="19.5" customHeight="1">
      <c r="A241" s="289"/>
      <c r="B241" s="246" t="s">
        <v>656</v>
      </c>
      <c r="C241" s="246" t="s">
        <v>451</v>
      </c>
      <c r="D241" s="233"/>
      <c r="E241" s="233"/>
      <c r="F241" s="233"/>
      <c r="G241" s="233"/>
      <c r="H241" s="244"/>
      <c r="I241" s="209"/>
      <c r="J241" s="219"/>
      <c r="K241" s="224"/>
      <c r="L241" s="320"/>
      <c r="M241" s="224"/>
      <c r="N241" s="223"/>
      <c r="O241" s="223"/>
    </row>
    <row r="242" spans="1:15" ht="15.75">
      <c r="A242" s="289"/>
      <c r="B242" s="242" t="s">
        <v>655</v>
      </c>
      <c r="C242" s="245">
        <v>23.99</v>
      </c>
      <c r="D242" s="233"/>
      <c r="E242" s="233"/>
      <c r="F242" s="233"/>
      <c r="G242" s="233"/>
      <c r="H242" s="244"/>
      <c r="I242" s="209"/>
      <c r="J242" s="219"/>
      <c r="K242" s="224"/>
      <c r="L242" s="320"/>
      <c r="M242" s="224"/>
      <c r="N242" s="223"/>
      <c r="O242" s="223"/>
    </row>
    <row r="243" spans="1:15" ht="15.75">
      <c r="A243" s="289"/>
      <c r="B243" s="242" t="s">
        <v>746</v>
      </c>
      <c r="C243" s="245">
        <v>16.39</v>
      </c>
      <c r="D243" s="233"/>
      <c r="E243" s="233"/>
      <c r="F243" s="233"/>
      <c r="G243" s="233"/>
      <c r="H243" s="244"/>
      <c r="I243" s="209"/>
      <c r="J243" s="219"/>
      <c r="K243" s="224"/>
      <c r="L243" s="320"/>
      <c r="M243" s="224"/>
      <c r="N243" s="223"/>
      <c r="O243" s="223"/>
    </row>
    <row r="244" spans="1:15" s="280" customFormat="1" ht="16.5" thickBot="1">
      <c r="A244" s="547"/>
      <c r="B244" s="242" t="s">
        <v>654</v>
      </c>
      <c r="C244" s="241">
        <v>34</v>
      </c>
      <c r="D244" s="282"/>
      <c r="E244" s="282"/>
      <c r="F244" s="282"/>
      <c r="G244" s="282"/>
      <c r="H244" s="281"/>
      <c r="I244" s="219"/>
      <c r="J244" s="219"/>
      <c r="K244" s="243"/>
      <c r="L244" s="544"/>
      <c r="M244" s="243"/>
      <c r="N244" s="243"/>
      <c r="O244" s="243"/>
    </row>
    <row r="245" spans="1:15" s="280" customFormat="1" ht="16.5" thickBot="1">
      <c r="A245" s="547"/>
      <c r="B245" s="546" t="s">
        <v>628</v>
      </c>
      <c r="C245" s="602">
        <f>ROUND((C242+C243+C244)/3,4)</f>
        <v>24.793299999999999</v>
      </c>
      <c r="D245" s="282"/>
      <c r="E245" s="282"/>
      <c r="F245" s="282"/>
      <c r="G245" s="282"/>
      <c r="H245" s="281"/>
      <c r="I245" s="219"/>
      <c r="J245" s="219"/>
      <c r="K245" s="243"/>
      <c r="L245" s="544"/>
      <c r="M245" s="243"/>
      <c r="N245" s="243"/>
      <c r="O245" s="243"/>
    </row>
    <row r="246" spans="1:15" ht="16.5" thickBot="1">
      <c r="A246" s="290"/>
      <c r="B246" s="292"/>
      <c r="C246" s="290"/>
      <c r="D246" s="265"/>
      <c r="E246" s="299"/>
      <c r="F246" s="224"/>
      <c r="G246" s="224"/>
      <c r="H246" s="209"/>
      <c r="I246" s="219"/>
      <c r="J246" s="224"/>
      <c r="K246" s="224"/>
      <c r="L246" s="224"/>
      <c r="M246" s="223"/>
      <c r="N246" s="223"/>
    </row>
    <row r="247" spans="1:15" s="324" customFormat="1" ht="32.25" thickBot="1">
      <c r="A247" s="236" t="s">
        <v>2</v>
      </c>
      <c r="B247" s="236" t="s">
        <v>4</v>
      </c>
      <c r="C247" s="235" t="s">
        <v>449</v>
      </c>
      <c r="D247" s="234" t="s">
        <v>159</v>
      </c>
      <c r="E247" s="234" t="s">
        <v>356</v>
      </c>
      <c r="F247" s="345"/>
      <c r="G247" s="345"/>
      <c r="H247" s="345"/>
      <c r="I247" s="345"/>
      <c r="J247" s="345"/>
      <c r="K247" s="345"/>
      <c r="L247" s="344"/>
    </row>
    <row r="248" spans="1:15" s="211" customFormat="1" ht="16.5" thickBot="1">
      <c r="A248" s="319" t="s">
        <v>653</v>
      </c>
      <c r="B248" s="601" t="s">
        <v>391</v>
      </c>
      <c r="C248" s="317" t="s">
        <v>5</v>
      </c>
      <c r="D248" s="316">
        <f>C259</f>
        <v>1</v>
      </c>
      <c r="E248" s="395">
        <f>G289</f>
        <v>251.32805000000005</v>
      </c>
      <c r="F248" s="270"/>
      <c r="G248" s="293"/>
      <c r="H248" s="292"/>
      <c r="L248" s="311"/>
    </row>
    <row r="249" spans="1:15" ht="15.75">
      <c r="A249" s="310"/>
      <c r="B249" s="292"/>
      <c r="C249" s="290"/>
      <c r="D249" s="265"/>
      <c r="L249" s="309"/>
    </row>
    <row r="250" spans="1:15" s="331" customFormat="1" ht="15.75">
      <c r="A250" s="274"/>
      <c r="B250" s="292"/>
      <c r="C250" s="270"/>
      <c r="D250" s="271"/>
      <c r="E250" s="270"/>
      <c r="F250" s="224"/>
      <c r="G250" s="224"/>
      <c r="H250" s="209"/>
      <c r="I250" s="219"/>
      <c r="J250" s="224"/>
      <c r="K250" s="224"/>
      <c r="L250" s="208"/>
      <c r="M250" s="326"/>
      <c r="N250" s="326"/>
    </row>
    <row r="251" spans="1:15" s="331" customFormat="1" ht="15.75">
      <c r="A251" s="274"/>
      <c r="B251" s="598" t="s">
        <v>652</v>
      </c>
      <c r="C251" s="599">
        <v>5</v>
      </c>
      <c r="D251" s="596" t="s">
        <v>511</v>
      </c>
      <c r="E251" s="270"/>
      <c r="F251" s="224"/>
      <c r="G251" s="224"/>
      <c r="H251" s="209"/>
      <c r="I251" s="219"/>
      <c r="J251" s="224"/>
      <c r="K251" s="224"/>
      <c r="L251" s="208"/>
      <c r="M251" s="326"/>
      <c r="N251" s="326"/>
    </row>
    <row r="252" spans="1:15" s="331" customFormat="1" ht="15.75">
      <c r="A252" s="274"/>
      <c r="B252" s="598" t="s">
        <v>651</v>
      </c>
      <c r="C252" s="599">
        <v>1</v>
      </c>
      <c r="D252" s="596" t="s">
        <v>650</v>
      </c>
      <c r="E252" s="270"/>
      <c r="F252" s="224"/>
      <c r="G252" s="224"/>
      <c r="H252" s="209"/>
      <c r="I252" s="219"/>
      <c r="J252" s="224"/>
      <c r="K252" s="224"/>
      <c r="L252" s="208"/>
      <c r="M252" s="326"/>
      <c r="N252" s="326"/>
    </row>
    <row r="253" spans="1:15" s="331" customFormat="1" ht="15.75">
      <c r="A253" s="274"/>
      <c r="B253" s="598" t="s">
        <v>649</v>
      </c>
      <c r="C253" s="599">
        <f>C251/C252</f>
        <v>5</v>
      </c>
      <c r="D253" s="596" t="s">
        <v>511</v>
      </c>
      <c r="E253" s="270"/>
      <c r="F253" s="224"/>
      <c r="G253" s="224"/>
      <c r="H253" s="209"/>
      <c r="I253" s="219"/>
      <c r="J253" s="224"/>
      <c r="K253" s="224"/>
      <c r="L253" s="208"/>
      <c r="M253" s="326"/>
      <c r="N253" s="326"/>
    </row>
    <row r="254" spans="1:15" s="331" customFormat="1" ht="15.75">
      <c r="A254" s="274"/>
      <c r="B254" s="598" t="s">
        <v>648</v>
      </c>
      <c r="C254" s="600">
        <v>0.1</v>
      </c>
      <c r="D254" s="596" t="s">
        <v>109</v>
      </c>
      <c r="E254" s="270"/>
      <c r="F254" s="224"/>
      <c r="G254" s="224"/>
      <c r="H254" s="209"/>
      <c r="I254" s="219"/>
      <c r="J254" s="224"/>
      <c r="K254" s="224"/>
      <c r="L254" s="208"/>
      <c r="M254" s="326"/>
      <c r="N254" s="326"/>
    </row>
    <row r="255" spans="1:15" s="331" customFormat="1" ht="15.75">
      <c r="A255" s="274"/>
      <c r="B255" s="598" t="s">
        <v>647</v>
      </c>
      <c r="C255" s="599">
        <f>C251*C254</f>
        <v>0.5</v>
      </c>
      <c r="D255" s="596" t="s">
        <v>511</v>
      </c>
      <c r="E255" s="270"/>
      <c r="F255" s="224"/>
      <c r="G255" s="224"/>
      <c r="H255" s="209"/>
      <c r="I255" s="219"/>
      <c r="J255" s="224"/>
      <c r="K255" s="224"/>
      <c r="L255" s="208"/>
      <c r="M255" s="326"/>
      <c r="N255" s="326"/>
    </row>
    <row r="256" spans="1:15" s="331" customFormat="1" ht="15.75">
      <c r="A256" s="274"/>
      <c r="B256" s="598" t="s">
        <v>116</v>
      </c>
      <c r="C256" s="597">
        <f>C251+C255</f>
        <v>5.5</v>
      </c>
      <c r="D256" s="596" t="s">
        <v>511</v>
      </c>
      <c r="E256" s="270"/>
      <c r="F256" s="224"/>
      <c r="G256" s="224"/>
      <c r="H256" s="209"/>
      <c r="I256" s="219"/>
      <c r="J256" s="224"/>
      <c r="K256" s="224"/>
      <c r="L256" s="208"/>
      <c r="M256" s="326"/>
      <c r="N256" s="326"/>
    </row>
    <row r="257" spans="1:15" s="331" customFormat="1" ht="15.75">
      <c r="A257" s="274"/>
      <c r="B257" s="292"/>
      <c r="C257" s="270"/>
      <c r="D257" s="271"/>
      <c r="E257" s="270"/>
      <c r="F257" s="224"/>
      <c r="G257" s="224"/>
      <c r="H257" s="209"/>
      <c r="I257" s="219"/>
      <c r="J257" s="224"/>
      <c r="K257" s="224"/>
      <c r="L257" s="208"/>
      <c r="M257" s="326"/>
      <c r="N257" s="326"/>
    </row>
    <row r="258" spans="1:15" ht="15.75">
      <c r="A258" s="343"/>
      <c r="B258" s="342" t="s">
        <v>513</v>
      </c>
      <c r="C258" s="298" t="s">
        <v>159</v>
      </c>
      <c r="D258" s="341" t="s">
        <v>449</v>
      </c>
      <c r="E258" s="290"/>
      <c r="F258" s="326"/>
      <c r="G258" s="326"/>
      <c r="H258" s="265"/>
      <c r="I258" s="265"/>
      <c r="J258" s="326"/>
      <c r="K258" s="326"/>
      <c r="L258" s="474"/>
      <c r="M258" s="223"/>
      <c r="N258" s="223"/>
    </row>
    <row r="259" spans="1:15" ht="15.75">
      <c r="A259" s="310"/>
      <c r="B259" s="288" t="s">
        <v>471</v>
      </c>
      <c r="C259" s="595">
        <v>1</v>
      </c>
      <c r="D259" s="341" t="s">
        <v>646</v>
      </c>
      <c r="L259" s="309"/>
    </row>
    <row r="260" spans="1:15" s="211" customFormat="1" ht="16.5" thickBot="1">
      <c r="A260" s="594"/>
      <c r="B260" s="592"/>
      <c r="C260" s="506"/>
      <c r="D260" s="593"/>
      <c r="E260" s="224"/>
      <c r="F260" s="592"/>
      <c r="G260" s="592"/>
      <c r="H260" s="592"/>
      <c r="I260" s="324"/>
      <c r="L260" s="311"/>
    </row>
    <row r="261" spans="1:15" ht="16.5" thickBot="1">
      <c r="A261" s="591"/>
      <c r="B261" s="275" t="s">
        <v>645</v>
      </c>
      <c r="C261" s="590"/>
      <c r="D261" s="206"/>
      <c r="E261" s="206"/>
      <c r="F261" s="589"/>
      <c r="G261" s="588"/>
      <c r="H261" s="476"/>
      <c r="L261" s="309"/>
    </row>
    <row r="262" spans="1:15" ht="30.75" thickBot="1">
      <c r="A262" s="587"/>
      <c r="B262" s="586" t="s">
        <v>644</v>
      </c>
      <c r="C262" s="585" t="s">
        <v>532</v>
      </c>
      <c r="D262" s="584"/>
      <c r="E262" s="583"/>
      <c r="F262" s="583"/>
      <c r="G262" s="583"/>
      <c r="H262" s="583"/>
      <c r="L262" s="309"/>
    </row>
    <row r="263" spans="1:15" s="331" customFormat="1" ht="16.5" thickBot="1">
      <c r="A263" s="566" t="s">
        <v>465</v>
      </c>
      <c r="B263" s="566" t="s">
        <v>464</v>
      </c>
      <c r="C263" s="566" t="s">
        <v>463</v>
      </c>
      <c r="D263" s="566" t="s">
        <v>462</v>
      </c>
      <c r="E263" s="566" t="s">
        <v>461</v>
      </c>
      <c r="F263" s="566" t="s">
        <v>460</v>
      </c>
      <c r="G263" s="318" t="s">
        <v>459</v>
      </c>
      <c r="I263" s="267"/>
      <c r="J263" s="267"/>
      <c r="K263" s="267"/>
      <c r="L263" s="565"/>
      <c r="M263" s="326"/>
      <c r="N263" s="326"/>
      <c r="O263" s="326"/>
    </row>
    <row r="264" spans="1:15">
      <c r="A264" s="582">
        <v>5</v>
      </c>
      <c r="B264" s="581" t="s">
        <v>643</v>
      </c>
      <c r="C264" s="516" t="s">
        <v>225</v>
      </c>
      <c r="D264" s="580">
        <v>8.34</v>
      </c>
      <c r="E264" s="578">
        <v>0.35000000000000003</v>
      </c>
      <c r="F264" s="579">
        <v>0</v>
      </c>
      <c r="G264" s="711">
        <f>D264*E264</f>
        <v>2.919</v>
      </c>
      <c r="I264" s="438"/>
      <c r="J264" s="438"/>
      <c r="K264" s="437"/>
      <c r="L264" s="320"/>
      <c r="M264" s="224"/>
      <c r="N264" s="223"/>
      <c r="O264" s="223"/>
    </row>
    <row r="265" spans="1:15">
      <c r="A265" s="575">
        <v>115</v>
      </c>
      <c r="B265" s="443" t="s">
        <v>593</v>
      </c>
      <c r="C265" s="504" t="s">
        <v>19</v>
      </c>
      <c r="D265" s="573">
        <v>0.71</v>
      </c>
      <c r="E265" s="571">
        <v>4</v>
      </c>
      <c r="F265" s="574">
        <v>0</v>
      </c>
      <c r="G265" s="570">
        <f t="shared" ref="G265:G269" si="2">D265*E265</f>
        <v>2.84</v>
      </c>
      <c r="I265" s="438"/>
      <c r="J265" s="438"/>
      <c r="K265" s="437"/>
      <c r="L265" s="320"/>
      <c r="M265" s="224"/>
      <c r="N265" s="223"/>
      <c r="O265" s="223"/>
    </row>
    <row r="266" spans="1:15">
      <c r="A266" s="575">
        <v>5749</v>
      </c>
      <c r="B266" s="443" t="s">
        <v>641</v>
      </c>
      <c r="C266" s="504" t="s">
        <v>19</v>
      </c>
      <c r="D266" s="573">
        <v>0.91349999999999998</v>
      </c>
      <c r="E266" s="571">
        <v>1</v>
      </c>
      <c r="F266" s="574">
        <v>0</v>
      </c>
      <c r="G266" s="570">
        <f t="shared" si="2"/>
        <v>0.91349999999999998</v>
      </c>
      <c r="I266" s="438"/>
      <c r="J266" s="438"/>
      <c r="K266" s="437"/>
      <c r="L266" s="320"/>
      <c r="M266" s="224"/>
      <c r="N266" s="223"/>
      <c r="O266" s="223"/>
    </row>
    <row r="267" spans="1:15">
      <c r="A267" s="575">
        <v>2961</v>
      </c>
      <c r="B267" s="443" t="s">
        <v>579</v>
      </c>
      <c r="C267" s="504" t="s">
        <v>19</v>
      </c>
      <c r="D267" s="573">
        <v>0.97</v>
      </c>
      <c r="E267" s="571">
        <v>1</v>
      </c>
      <c r="F267" s="574">
        <v>0</v>
      </c>
      <c r="G267" s="570">
        <f t="shared" si="2"/>
        <v>0.97</v>
      </c>
      <c r="I267" s="438"/>
      <c r="J267" s="438"/>
      <c r="K267" s="437"/>
      <c r="L267" s="320"/>
      <c r="M267" s="224"/>
      <c r="N267" s="223"/>
      <c r="O267" s="223"/>
    </row>
    <row r="268" spans="1:15" ht="30">
      <c r="A268" s="575">
        <v>2341</v>
      </c>
      <c r="B268" s="443" t="s">
        <v>586</v>
      </c>
      <c r="C268" s="504" t="s">
        <v>19</v>
      </c>
      <c r="D268" s="573">
        <v>4.1399999999999997</v>
      </c>
      <c r="E268" s="576">
        <v>5</v>
      </c>
      <c r="F268" s="574">
        <v>0</v>
      </c>
      <c r="G268" s="570">
        <f t="shared" si="2"/>
        <v>20.7</v>
      </c>
      <c r="I268" s="438"/>
      <c r="J268" s="438"/>
      <c r="K268" s="437"/>
      <c r="L268" s="320"/>
      <c r="M268" s="224"/>
      <c r="N268" s="223"/>
      <c r="O268" s="223"/>
    </row>
    <row r="269" spans="1:15">
      <c r="A269" s="575">
        <v>2643</v>
      </c>
      <c r="B269" s="443" t="s">
        <v>583</v>
      </c>
      <c r="C269" s="504" t="s">
        <v>19</v>
      </c>
      <c r="D269" s="573">
        <v>0.41</v>
      </c>
      <c r="E269" s="571">
        <v>4</v>
      </c>
      <c r="F269" s="574">
        <v>0</v>
      </c>
      <c r="G269" s="570">
        <f t="shared" si="2"/>
        <v>1.64</v>
      </c>
      <c r="I269" s="438"/>
      <c r="J269" s="438"/>
      <c r="K269" s="437"/>
      <c r="L269" s="320"/>
      <c r="M269" s="224"/>
      <c r="N269" s="223"/>
      <c r="O269" s="223"/>
    </row>
    <row r="270" spans="1:15" ht="30">
      <c r="A270" s="443">
        <v>20060</v>
      </c>
      <c r="B270" s="443" t="s">
        <v>562</v>
      </c>
      <c r="C270" s="442" t="s">
        <v>560</v>
      </c>
      <c r="D270" s="573">
        <v>17.3</v>
      </c>
      <c r="E270" s="571">
        <v>7</v>
      </c>
      <c r="F270" s="572">
        <v>0.03</v>
      </c>
      <c r="G270" s="570">
        <f>D270*E270*1.03</f>
        <v>124.73300000000002</v>
      </c>
      <c r="I270" s="438"/>
      <c r="J270" s="438"/>
      <c r="K270" s="437"/>
      <c r="L270" s="320"/>
      <c r="M270" s="224"/>
      <c r="N270" s="223"/>
      <c r="O270" s="223"/>
    </row>
    <row r="271" spans="1:15" ht="30.75" thickBot="1">
      <c r="A271" s="443">
        <v>20132</v>
      </c>
      <c r="B271" s="443" t="s">
        <v>561</v>
      </c>
      <c r="C271" s="442" t="s">
        <v>560</v>
      </c>
      <c r="D271" s="573">
        <v>12.54</v>
      </c>
      <c r="E271" s="571">
        <v>7</v>
      </c>
      <c r="F271" s="572">
        <v>0.03</v>
      </c>
      <c r="G271" s="712">
        <f>D271*E271*1.03</f>
        <v>90.41340000000001</v>
      </c>
      <c r="I271" s="438"/>
      <c r="J271" s="438"/>
      <c r="K271" s="437"/>
      <c r="L271" s="320"/>
      <c r="M271" s="224"/>
      <c r="N271" s="223"/>
      <c r="O271" s="223"/>
    </row>
    <row r="272" spans="1:15" s="548" customFormat="1" ht="16.5" thickBot="1">
      <c r="A272" s="819"/>
      <c r="B272" s="819"/>
      <c r="C272" s="819"/>
      <c r="D272" s="819"/>
      <c r="E272" s="819"/>
      <c r="F272" s="819"/>
      <c r="G272" s="395">
        <f>SUM(G264:G271)-0.01</f>
        <v>245.11890000000005</v>
      </c>
      <c r="H272" s="737"/>
      <c r="I272" s="551"/>
      <c r="J272" s="551"/>
      <c r="K272" s="551"/>
      <c r="L272" s="550"/>
      <c r="M272" s="549"/>
      <c r="N272" s="549"/>
      <c r="O272" s="549"/>
    </row>
    <row r="273" spans="1:15" ht="16.5" thickBot="1">
      <c r="A273" s="569"/>
      <c r="B273" s="568"/>
      <c r="C273" s="568"/>
      <c r="D273" s="568"/>
      <c r="E273" s="568"/>
      <c r="F273" s="568"/>
      <c r="G273" s="567"/>
      <c r="H273" s="736"/>
      <c r="I273" s="231"/>
      <c r="J273" s="230"/>
      <c r="K273" s="229"/>
      <c r="L273" s="320"/>
      <c r="M273" s="224"/>
      <c r="N273" s="223"/>
      <c r="O273" s="223"/>
    </row>
    <row r="274" spans="1:15" ht="16.5" thickBot="1">
      <c r="A274" s="804" t="s">
        <v>531</v>
      </c>
      <c r="B274" s="804"/>
      <c r="C274" s="804"/>
      <c r="D274" s="804"/>
      <c r="E274" s="804"/>
      <c r="F274" s="804"/>
      <c r="G274" s="804"/>
      <c r="H274" s="804"/>
      <c r="I274" s="209"/>
      <c r="J274" s="219"/>
      <c r="K274" s="224"/>
      <c r="L274" s="224"/>
      <c r="M274" s="208"/>
      <c r="N274" s="223"/>
      <c r="O274" s="223"/>
    </row>
    <row r="275" spans="1:15" s="331" customFormat="1" ht="16.5" thickBot="1">
      <c r="A275" s="566" t="s">
        <v>465</v>
      </c>
      <c r="B275" s="566" t="s">
        <v>464</v>
      </c>
      <c r="C275" s="566" t="s">
        <v>463</v>
      </c>
      <c r="D275" s="566" t="s">
        <v>462</v>
      </c>
      <c r="E275" s="566" t="s">
        <v>461</v>
      </c>
      <c r="F275" s="566" t="s">
        <v>460</v>
      </c>
      <c r="G275" s="318" t="s">
        <v>459</v>
      </c>
      <c r="I275" s="267"/>
      <c r="J275" s="267"/>
      <c r="K275" s="267"/>
      <c r="L275" s="565"/>
      <c r="M275" s="326"/>
      <c r="N275" s="326"/>
      <c r="O275" s="326"/>
    </row>
    <row r="276" spans="1:15">
      <c r="A276" s="564">
        <v>5</v>
      </c>
      <c r="B276" s="563" t="s">
        <v>643</v>
      </c>
      <c r="C276" s="562" t="s">
        <v>642</v>
      </c>
      <c r="D276" s="441">
        <v>8.34</v>
      </c>
      <c r="E276" s="561">
        <v>0.35000000000000003</v>
      </c>
      <c r="F276" s="738">
        <v>0</v>
      </c>
      <c r="G276" s="717">
        <f>D276*E276</f>
        <v>2.919</v>
      </c>
      <c r="I276" s="438"/>
      <c r="J276" s="438"/>
      <c r="K276" s="437"/>
      <c r="L276" s="320"/>
      <c r="M276" s="224"/>
      <c r="N276" s="223"/>
      <c r="O276" s="223"/>
    </row>
    <row r="277" spans="1:15">
      <c r="A277" s="558">
        <v>115</v>
      </c>
      <c r="B277" s="556" t="s">
        <v>593</v>
      </c>
      <c r="C277" s="442" t="s">
        <v>521</v>
      </c>
      <c r="D277" s="441">
        <v>0.71</v>
      </c>
      <c r="E277" s="439">
        <v>0</v>
      </c>
      <c r="F277" s="721">
        <v>0</v>
      </c>
      <c r="G277" s="613">
        <f t="shared" ref="G277:G288" si="3">D277*E277</f>
        <v>0</v>
      </c>
      <c r="I277" s="438"/>
      <c r="J277" s="438"/>
      <c r="K277" s="437"/>
      <c r="L277" s="320"/>
      <c r="M277" s="224"/>
      <c r="N277" s="223"/>
      <c r="O277" s="223"/>
    </row>
    <row r="278" spans="1:15" ht="30">
      <c r="A278" s="558">
        <v>2341</v>
      </c>
      <c r="B278" s="556" t="s">
        <v>586</v>
      </c>
      <c r="C278" s="442" t="s">
        <v>521</v>
      </c>
      <c r="D278" s="441">
        <v>4.1399999999999997</v>
      </c>
      <c r="E278" s="560">
        <v>0</v>
      </c>
      <c r="F278" s="721">
        <v>0</v>
      </c>
      <c r="G278" s="613">
        <f t="shared" si="3"/>
        <v>0</v>
      </c>
      <c r="I278" s="438"/>
      <c r="J278" s="438"/>
      <c r="K278" s="437"/>
      <c r="L278" s="320"/>
      <c r="M278" s="224"/>
      <c r="N278" s="223"/>
      <c r="O278" s="223"/>
    </row>
    <row r="279" spans="1:15" ht="30">
      <c r="A279" s="366" t="s">
        <v>523</v>
      </c>
      <c r="B279" s="559" t="s">
        <v>522</v>
      </c>
      <c r="C279" s="435" t="s">
        <v>521</v>
      </c>
      <c r="D279" s="527">
        <v>0.97</v>
      </c>
      <c r="E279" s="531">
        <v>15</v>
      </c>
      <c r="F279" s="722">
        <v>0</v>
      </c>
      <c r="G279" s="613">
        <f t="shared" si="3"/>
        <v>14.549999999999999</v>
      </c>
      <c r="I279" s="219"/>
      <c r="J279" s="224"/>
      <c r="K279" s="224"/>
      <c r="L279" s="224"/>
      <c r="M279" s="223"/>
      <c r="N279" s="223"/>
    </row>
    <row r="280" spans="1:15">
      <c r="A280" s="558">
        <v>2643</v>
      </c>
      <c r="B280" s="556" t="s">
        <v>583</v>
      </c>
      <c r="C280" s="442" t="s">
        <v>521</v>
      </c>
      <c r="D280" s="441">
        <v>0.41</v>
      </c>
      <c r="E280" s="439">
        <v>0</v>
      </c>
      <c r="F280" s="721">
        <v>0</v>
      </c>
      <c r="G280" s="613">
        <f t="shared" si="3"/>
        <v>0</v>
      </c>
      <c r="I280" s="438"/>
      <c r="J280" s="438"/>
      <c r="K280" s="437"/>
      <c r="L280" s="320"/>
      <c r="M280" s="224"/>
      <c r="N280" s="223"/>
      <c r="O280" s="223"/>
    </row>
    <row r="281" spans="1:15">
      <c r="A281" s="558">
        <v>2961</v>
      </c>
      <c r="B281" s="556" t="s">
        <v>579</v>
      </c>
      <c r="C281" s="442" t="s">
        <v>521</v>
      </c>
      <c r="D281" s="441">
        <v>0.97</v>
      </c>
      <c r="E281" s="439">
        <v>0</v>
      </c>
      <c r="F281" s="721">
        <v>0</v>
      </c>
      <c r="G281" s="613">
        <f t="shared" si="3"/>
        <v>0</v>
      </c>
      <c r="I281" s="438"/>
      <c r="J281" s="438"/>
      <c r="K281" s="437"/>
      <c r="L281" s="320"/>
      <c r="M281" s="224"/>
      <c r="N281" s="223"/>
      <c r="O281" s="223"/>
    </row>
    <row r="282" spans="1:15">
      <c r="A282" s="558">
        <v>5749</v>
      </c>
      <c r="B282" s="556" t="s">
        <v>641</v>
      </c>
      <c r="C282" s="442" t="s">
        <v>521</v>
      </c>
      <c r="D282" s="441">
        <v>0.91349999999999998</v>
      </c>
      <c r="E282" s="439">
        <v>0</v>
      </c>
      <c r="F282" s="721">
        <v>0</v>
      </c>
      <c r="G282" s="613">
        <f t="shared" si="3"/>
        <v>0</v>
      </c>
      <c r="I282" s="438"/>
      <c r="J282" s="438"/>
      <c r="K282" s="437"/>
      <c r="L282" s="320"/>
      <c r="M282" s="224"/>
      <c r="N282" s="223"/>
      <c r="O282" s="223"/>
    </row>
    <row r="283" spans="1:15" ht="15.75">
      <c r="A283" s="505" t="s">
        <v>640</v>
      </c>
      <c r="B283" s="443" t="s">
        <v>539</v>
      </c>
      <c r="C283" s="504" t="s">
        <v>19</v>
      </c>
      <c r="D283" s="532">
        <v>0.55000000000000004</v>
      </c>
      <c r="E283" s="533">
        <v>1</v>
      </c>
      <c r="F283" s="722">
        <v>0</v>
      </c>
      <c r="G283" s="613">
        <f t="shared" si="3"/>
        <v>0.55000000000000004</v>
      </c>
      <c r="I283" s="209"/>
      <c r="J283" s="219"/>
      <c r="K283" s="224"/>
      <c r="L283" s="224"/>
      <c r="M283" s="208"/>
      <c r="N283" s="223"/>
      <c r="O283" s="223"/>
    </row>
    <row r="284" spans="1:15" ht="30">
      <c r="A284" s="557">
        <v>20060</v>
      </c>
      <c r="B284" s="556" t="s">
        <v>562</v>
      </c>
      <c r="C284" s="442" t="s">
        <v>560</v>
      </c>
      <c r="D284" s="441">
        <v>17.3</v>
      </c>
      <c r="E284" s="439">
        <v>7</v>
      </c>
      <c r="F284" s="723">
        <v>0.03</v>
      </c>
      <c r="G284" s="613">
        <f>D284*E284*1.03</f>
        <v>124.73300000000002</v>
      </c>
      <c r="I284" s="438"/>
      <c r="J284" s="438"/>
      <c r="K284" s="437"/>
      <c r="L284" s="320"/>
      <c r="M284" s="224"/>
      <c r="N284" s="223"/>
      <c r="O284" s="223"/>
    </row>
    <row r="285" spans="1:15" ht="30">
      <c r="A285" s="557">
        <v>20132</v>
      </c>
      <c r="B285" s="556" t="s">
        <v>561</v>
      </c>
      <c r="C285" s="442" t="s">
        <v>560</v>
      </c>
      <c r="D285" s="441">
        <v>12.54</v>
      </c>
      <c r="E285" s="439">
        <v>7</v>
      </c>
      <c r="F285" s="723">
        <v>0.03</v>
      </c>
      <c r="G285" s="613">
        <f>D285*E285*1.03</f>
        <v>90.41340000000001</v>
      </c>
      <c r="I285" s="438"/>
      <c r="J285" s="438"/>
      <c r="K285" s="437"/>
      <c r="L285" s="320"/>
      <c r="M285" s="224"/>
      <c r="N285" s="223"/>
      <c r="O285" s="223"/>
    </row>
    <row r="286" spans="1:15">
      <c r="A286" s="442" t="s">
        <v>639</v>
      </c>
      <c r="B286" s="443" t="s">
        <v>638</v>
      </c>
      <c r="C286" s="442" t="s">
        <v>9</v>
      </c>
      <c r="D286" s="441">
        <v>0.7823</v>
      </c>
      <c r="E286" s="439">
        <f>C256</f>
        <v>5.5</v>
      </c>
      <c r="F286" s="721">
        <v>0</v>
      </c>
      <c r="G286" s="613">
        <f t="shared" si="3"/>
        <v>4.3026499999999999</v>
      </c>
      <c r="I286" s="438"/>
      <c r="J286" s="438"/>
      <c r="K286" s="437"/>
      <c r="L286" s="320"/>
      <c r="M286" s="224"/>
      <c r="N286" s="223"/>
      <c r="O286" s="223"/>
    </row>
    <row r="287" spans="1:15">
      <c r="A287" s="442" t="s">
        <v>455</v>
      </c>
      <c r="B287" s="443" t="s">
        <v>637</v>
      </c>
      <c r="C287" s="442" t="s">
        <v>521</v>
      </c>
      <c r="D287" s="441">
        <f>C295</f>
        <v>2.46</v>
      </c>
      <c r="E287" s="439">
        <v>1</v>
      </c>
      <c r="F287" s="721">
        <v>0</v>
      </c>
      <c r="G287" s="613">
        <f t="shared" si="3"/>
        <v>2.46</v>
      </c>
      <c r="I287" s="438"/>
      <c r="J287" s="438"/>
      <c r="K287" s="437"/>
      <c r="L287" s="320"/>
      <c r="M287" s="224"/>
      <c r="N287" s="223"/>
      <c r="O287" s="223"/>
    </row>
    <row r="288" spans="1:15" ht="15.75" thickBot="1">
      <c r="A288" s="554" t="s">
        <v>455</v>
      </c>
      <c r="B288" s="555" t="s">
        <v>636</v>
      </c>
      <c r="C288" s="554" t="s">
        <v>521</v>
      </c>
      <c r="D288" s="553">
        <v>11.4</v>
      </c>
      <c r="E288" s="552">
        <v>1</v>
      </c>
      <c r="F288" s="724">
        <v>0</v>
      </c>
      <c r="G288" s="610">
        <f t="shared" si="3"/>
        <v>11.4</v>
      </c>
      <c r="I288" s="438"/>
      <c r="J288" s="438"/>
      <c r="K288" s="437"/>
      <c r="L288" s="320"/>
      <c r="M288" s="224"/>
      <c r="N288" s="223"/>
      <c r="O288" s="223"/>
    </row>
    <row r="289" spans="1:15" s="548" customFormat="1" ht="16.5" thickBot="1">
      <c r="A289" s="810"/>
      <c r="B289" s="810"/>
      <c r="C289" s="810"/>
      <c r="D289" s="810"/>
      <c r="E289" s="810"/>
      <c r="F289" s="811"/>
      <c r="G289" s="684">
        <f>SUM(G276:G288)</f>
        <v>251.32805000000005</v>
      </c>
      <c r="I289" s="551"/>
      <c r="J289" s="551"/>
      <c r="K289" s="551"/>
      <c r="L289" s="550"/>
      <c r="M289" s="549"/>
      <c r="N289" s="549"/>
      <c r="O289" s="549"/>
    </row>
    <row r="290" spans="1:15" ht="15.75">
      <c r="A290" s="289"/>
      <c r="B290" s="233"/>
      <c r="C290" s="233"/>
      <c r="D290" s="233"/>
      <c r="E290" s="233"/>
      <c r="F290" s="233"/>
      <c r="G290" s="233"/>
      <c r="H290" s="244"/>
      <c r="I290" s="209"/>
      <c r="J290" s="219"/>
      <c r="K290" s="224"/>
      <c r="L290" s="320"/>
      <c r="M290" s="224"/>
      <c r="N290" s="223"/>
      <c r="O290" s="223"/>
    </row>
    <row r="291" spans="1:15" ht="13.5" customHeight="1">
      <c r="A291" s="289"/>
      <c r="B291" s="246" t="s">
        <v>635</v>
      </c>
      <c r="C291" s="246" t="s">
        <v>451</v>
      </c>
      <c r="D291" s="233"/>
      <c r="E291" s="233"/>
      <c r="F291" s="233"/>
      <c r="G291" s="233"/>
      <c r="H291" s="244"/>
      <c r="I291" s="209"/>
      <c r="J291" s="219"/>
      <c r="K291" s="224"/>
      <c r="L291" s="320"/>
      <c r="M291" s="224"/>
      <c r="N291" s="223"/>
      <c r="O291" s="223"/>
    </row>
    <row r="292" spans="1:15" ht="15.75">
      <c r="A292" s="289"/>
      <c r="B292" s="242" t="s">
        <v>631</v>
      </c>
      <c r="C292" s="245">
        <v>3.25</v>
      </c>
      <c r="D292" s="233"/>
      <c r="E292" s="233"/>
      <c r="F292" s="233"/>
      <c r="G292" s="233"/>
      <c r="H292" s="244"/>
      <c r="I292" s="209"/>
      <c r="J292" s="219"/>
      <c r="K292" s="224"/>
      <c r="L292" s="320"/>
      <c r="M292" s="224"/>
      <c r="N292" s="223"/>
      <c r="O292" s="223"/>
    </row>
    <row r="293" spans="1:15" ht="15.75">
      <c r="A293" s="289"/>
      <c r="B293" s="242" t="s">
        <v>634</v>
      </c>
      <c r="C293" s="245">
        <v>2.5299999999999998</v>
      </c>
      <c r="D293" s="233"/>
      <c r="E293" s="233"/>
      <c r="F293" s="233"/>
      <c r="G293" s="233"/>
      <c r="H293" s="244"/>
      <c r="I293" s="209"/>
      <c r="J293" s="219"/>
      <c r="K293" s="224"/>
      <c r="L293" s="320"/>
      <c r="M293" s="224"/>
      <c r="N293" s="223"/>
      <c r="O293" s="223"/>
    </row>
    <row r="294" spans="1:15" s="280" customFormat="1" ht="16.5" thickBot="1">
      <c r="A294" s="547"/>
      <c r="B294" s="242" t="s">
        <v>633</v>
      </c>
      <c r="C294" s="241">
        <v>1.6</v>
      </c>
      <c r="D294" s="282"/>
      <c r="E294" s="282"/>
      <c r="F294" s="282"/>
      <c r="G294" s="282"/>
      <c r="H294" s="281"/>
      <c r="I294" s="219"/>
      <c r="J294" s="219"/>
      <c r="K294" s="243"/>
      <c r="L294" s="544"/>
      <c r="M294" s="243"/>
      <c r="N294" s="243"/>
      <c r="O294" s="243"/>
    </row>
    <row r="295" spans="1:15" s="280" customFormat="1" ht="16.5" thickBot="1">
      <c r="A295" s="547"/>
      <c r="B295" s="546" t="s">
        <v>628</v>
      </c>
      <c r="C295" s="545">
        <f>ROUND((C292+C293+C294)/3,4)</f>
        <v>2.46</v>
      </c>
      <c r="D295" s="282"/>
      <c r="E295" s="282"/>
      <c r="F295" s="282"/>
      <c r="G295" s="282"/>
      <c r="H295" s="281"/>
      <c r="I295" s="219"/>
      <c r="J295" s="219"/>
      <c r="K295" s="243"/>
      <c r="L295" s="544"/>
      <c r="M295" s="243"/>
      <c r="N295" s="243"/>
      <c r="O295" s="243"/>
    </row>
    <row r="296" spans="1:15" ht="15.75">
      <c r="A296" s="289"/>
      <c r="B296" s="233"/>
      <c r="C296" s="233"/>
      <c r="D296" s="233"/>
      <c r="E296" s="233"/>
      <c r="F296" s="233"/>
      <c r="G296" s="233"/>
      <c r="H296" s="244"/>
      <c r="I296" s="209"/>
      <c r="J296" s="219"/>
      <c r="K296" s="224"/>
      <c r="L296" s="320"/>
      <c r="M296" s="224"/>
      <c r="N296" s="223"/>
      <c r="O296" s="223"/>
    </row>
    <row r="297" spans="1:15" ht="12" customHeight="1">
      <c r="A297" s="289"/>
      <c r="B297" s="246" t="s">
        <v>632</v>
      </c>
      <c r="C297" s="246" t="s">
        <v>451</v>
      </c>
      <c r="D297" s="233"/>
      <c r="E297" s="233"/>
      <c r="F297" s="233"/>
      <c r="G297" s="233"/>
      <c r="H297" s="244"/>
      <c r="I297" s="209"/>
      <c r="J297" s="219"/>
      <c r="K297" s="224"/>
      <c r="L297" s="320"/>
      <c r="M297" s="224"/>
      <c r="N297" s="223"/>
      <c r="O297" s="223"/>
    </row>
    <row r="298" spans="1:15" ht="15.75">
      <c r="A298" s="289"/>
      <c r="B298" s="242" t="s">
        <v>631</v>
      </c>
      <c r="C298" s="245">
        <v>11.2</v>
      </c>
      <c r="D298" s="233"/>
      <c r="E298" s="233"/>
      <c r="F298" s="233"/>
      <c r="G298" s="233"/>
      <c r="H298" s="244"/>
      <c r="I298" s="209"/>
      <c r="J298" s="219"/>
      <c r="K298" s="224"/>
      <c r="L298" s="320"/>
      <c r="M298" s="224"/>
      <c r="N298" s="223"/>
      <c r="O298" s="223"/>
    </row>
    <row r="299" spans="1:15" ht="15.75">
      <c r="A299" s="289"/>
      <c r="B299" s="242" t="s">
        <v>630</v>
      </c>
      <c r="C299" s="245">
        <v>7.99</v>
      </c>
      <c r="D299" s="233"/>
      <c r="E299" s="233"/>
      <c r="F299" s="233"/>
      <c r="G299" s="233"/>
      <c r="H299" s="244"/>
      <c r="I299" s="209"/>
      <c r="J299" s="219"/>
      <c r="K299" s="224"/>
      <c r="L299" s="320"/>
      <c r="M299" s="224"/>
      <c r="N299" s="223"/>
      <c r="O299" s="223"/>
    </row>
    <row r="300" spans="1:15" s="280" customFormat="1" ht="16.5" thickBot="1">
      <c r="A300" s="547"/>
      <c r="B300" s="242" t="s">
        <v>629</v>
      </c>
      <c r="C300" s="241">
        <v>15.02</v>
      </c>
      <c r="D300" s="282"/>
      <c r="E300" s="282"/>
      <c r="F300" s="282"/>
      <c r="G300" s="282"/>
      <c r="H300" s="281"/>
      <c r="I300" s="219"/>
      <c r="J300" s="219"/>
      <c r="K300" s="243"/>
      <c r="L300" s="544"/>
      <c r="M300" s="243"/>
      <c r="N300" s="243"/>
      <c r="O300" s="243"/>
    </row>
    <row r="301" spans="1:15" s="280" customFormat="1" ht="16.5" thickBot="1">
      <c r="A301" s="547"/>
      <c r="B301" s="546" t="s">
        <v>628</v>
      </c>
      <c r="C301" s="545">
        <f>ROUND((C298+C299+C300)/3,4)</f>
        <v>11.4033</v>
      </c>
      <c r="D301" s="282"/>
      <c r="E301" s="282"/>
      <c r="F301" s="282"/>
      <c r="G301" s="282"/>
      <c r="H301" s="281"/>
      <c r="I301" s="219"/>
      <c r="J301" s="219"/>
      <c r="K301" s="243"/>
      <c r="L301" s="544"/>
      <c r="M301" s="243"/>
      <c r="N301" s="243"/>
      <c r="O301" s="243"/>
    </row>
    <row r="302" spans="1:15" ht="16.5" thickBot="1">
      <c r="A302" s="289"/>
      <c r="B302" s="233"/>
      <c r="C302" s="233"/>
      <c r="D302" s="233"/>
      <c r="E302" s="233"/>
      <c r="F302" s="233"/>
      <c r="G302" s="233"/>
      <c r="H302" s="244"/>
      <c r="I302" s="209"/>
      <c r="J302" s="219"/>
      <c r="K302" s="224"/>
      <c r="L302" s="320"/>
      <c r="M302" s="224"/>
      <c r="N302" s="223"/>
      <c r="O302" s="223"/>
    </row>
    <row r="303" spans="1:15" s="324" customFormat="1" ht="30.6" customHeight="1" thickBot="1">
      <c r="A303" s="236" t="s">
        <v>2</v>
      </c>
      <c r="B303" s="236" t="s">
        <v>4</v>
      </c>
      <c r="C303" s="235" t="s">
        <v>449</v>
      </c>
      <c r="D303" s="234" t="s">
        <v>159</v>
      </c>
      <c r="E303" s="234" t="s">
        <v>356</v>
      </c>
      <c r="F303" s="345"/>
      <c r="G303" s="345"/>
      <c r="H303" s="345"/>
      <c r="I303" s="345"/>
      <c r="J303" s="345"/>
      <c r="K303" s="345"/>
      <c r="L303" s="345"/>
    </row>
    <row r="304" spans="1:15" ht="45.75" thickBot="1">
      <c r="A304" s="317" t="s">
        <v>392</v>
      </c>
      <c r="B304" s="273" t="s">
        <v>393</v>
      </c>
      <c r="C304" s="332" t="str">
        <f>C248</f>
        <v>UNID</v>
      </c>
      <c r="D304" s="316">
        <f>C307</f>
        <v>1</v>
      </c>
      <c r="E304" s="395">
        <f>G339</f>
        <v>217.74296500000003</v>
      </c>
      <c r="F304" s="224"/>
      <c r="G304" s="224"/>
      <c r="H304" s="209"/>
      <c r="I304" s="219"/>
      <c r="J304" s="224"/>
      <c r="K304" s="224"/>
      <c r="L304" s="224"/>
      <c r="M304" s="223"/>
      <c r="N304" s="223"/>
    </row>
    <row r="305" spans="1:15" s="331" customFormat="1" ht="15.75">
      <c r="A305" s="274"/>
      <c r="B305" s="292"/>
      <c r="C305" s="270"/>
      <c r="D305" s="271"/>
      <c r="E305" s="270"/>
      <c r="F305" s="224"/>
      <c r="G305" s="224"/>
      <c r="H305" s="209"/>
      <c r="I305" s="219"/>
      <c r="J305" s="224"/>
      <c r="K305" s="224"/>
      <c r="L305" s="208"/>
      <c r="M305" s="326"/>
      <c r="N305" s="326"/>
    </row>
    <row r="306" spans="1:15" ht="15.75">
      <c r="A306" s="343"/>
      <c r="B306" s="342" t="s">
        <v>513</v>
      </c>
      <c r="C306" s="298" t="s">
        <v>159</v>
      </c>
      <c r="D306" s="341" t="s">
        <v>449</v>
      </c>
      <c r="E306" s="290"/>
      <c r="F306" s="326"/>
      <c r="G306" s="326"/>
      <c r="H306" s="265"/>
      <c r="I306" s="265"/>
      <c r="J306" s="326"/>
      <c r="K306" s="326"/>
      <c r="L306" s="474"/>
      <c r="M306" s="223"/>
      <c r="N306" s="223"/>
    </row>
    <row r="307" spans="1:15" ht="15.75">
      <c r="A307" s="343"/>
      <c r="B307" s="288" t="s">
        <v>471</v>
      </c>
      <c r="C307" s="221">
        <v>1</v>
      </c>
      <c r="D307" s="295" t="s">
        <v>447</v>
      </c>
      <c r="E307" s="290"/>
      <c r="F307" s="326"/>
      <c r="G307" s="326"/>
      <c r="H307" s="265"/>
      <c r="I307" s="265"/>
      <c r="J307" s="326"/>
      <c r="K307" s="326"/>
      <c r="L307" s="474"/>
      <c r="M307" s="223"/>
      <c r="N307" s="223"/>
    </row>
    <row r="308" spans="1:15" ht="16.5" thickBot="1">
      <c r="A308" s="343"/>
      <c r="B308" s="292"/>
      <c r="C308" s="291"/>
      <c r="D308" s="271"/>
      <c r="E308" s="290"/>
      <c r="F308" s="326"/>
      <c r="G308" s="326"/>
      <c r="H308" s="265"/>
      <c r="I308" s="265"/>
      <c r="J308" s="326"/>
      <c r="K308" s="326"/>
      <c r="L308" s="474"/>
      <c r="M308" s="223"/>
      <c r="N308" s="223"/>
    </row>
    <row r="309" spans="1:15" ht="16.5" thickBot="1">
      <c r="A309" s="274"/>
      <c r="B309" s="275" t="s">
        <v>627</v>
      </c>
      <c r="C309" s="272"/>
      <c r="D309" s="271"/>
      <c r="E309" s="270"/>
      <c r="F309" s="224"/>
      <c r="G309" s="224"/>
      <c r="H309" s="209"/>
      <c r="I309" s="219"/>
      <c r="J309" s="224"/>
      <c r="K309" s="224"/>
      <c r="L309" s="208"/>
      <c r="M309" s="223"/>
      <c r="N309" s="223"/>
    </row>
    <row r="310" spans="1:15" ht="45.75" thickBot="1">
      <c r="A310" s="274"/>
      <c r="B310" s="273" t="s">
        <v>626</v>
      </c>
      <c r="C310" s="272"/>
      <c r="D310" s="271"/>
      <c r="E310" s="270"/>
      <c r="F310" s="224"/>
      <c r="G310" s="224"/>
      <c r="H310" s="209"/>
      <c r="I310" s="219"/>
      <c r="J310" s="224"/>
      <c r="K310" s="224"/>
      <c r="L310" s="208"/>
      <c r="M310" s="223"/>
      <c r="N310" s="223"/>
    </row>
    <row r="311" spans="1:15" s="264" customFormat="1" ht="16.5" thickBot="1">
      <c r="A311" s="268" t="s">
        <v>465</v>
      </c>
      <c r="B311" s="268" t="s">
        <v>464</v>
      </c>
      <c r="C311" s="268" t="s">
        <v>463</v>
      </c>
      <c r="D311" s="268" t="s">
        <v>462</v>
      </c>
      <c r="E311" s="268" t="s">
        <v>461</v>
      </c>
      <c r="F311" s="739" t="s">
        <v>460</v>
      </c>
      <c r="G311" s="705" t="s">
        <v>459</v>
      </c>
      <c r="I311" s="267"/>
      <c r="J311" s="267"/>
      <c r="K311" s="267"/>
      <c r="L311" s="265"/>
      <c r="M311" s="266"/>
      <c r="N311" s="265"/>
      <c r="O311" s="265"/>
    </row>
    <row r="312" spans="1:15" ht="15.75">
      <c r="A312" s="518" t="s">
        <v>550</v>
      </c>
      <c r="B312" s="517" t="s">
        <v>549</v>
      </c>
      <c r="C312" s="516" t="s">
        <v>19</v>
      </c>
      <c r="D312" s="535">
        <v>0.71</v>
      </c>
      <c r="E312" s="536">
        <v>4</v>
      </c>
      <c r="F312" s="725">
        <v>0</v>
      </c>
      <c r="G312" s="729">
        <f>D312*E312</f>
        <v>2.84</v>
      </c>
      <c r="I312" s="209"/>
      <c r="J312" s="219"/>
      <c r="K312" s="224"/>
      <c r="L312" s="224"/>
      <c r="M312" s="208"/>
      <c r="N312" s="223"/>
      <c r="O312" s="223"/>
    </row>
    <row r="313" spans="1:15" ht="15.75">
      <c r="A313" s="505" t="s">
        <v>590</v>
      </c>
      <c r="B313" s="260" t="s">
        <v>615</v>
      </c>
      <c r="C313" s="504" t="s">
        <v>9</v>
      </c>
      <c r="D313" s="532">
        <v>0.92030000000000001</v>
      </c>
      <c r="E313" s="533">
        <v>18</v>
      </c>
      <c r="F313" s="722">
        <v>0</v>
      </c>
      <c r="G313" s="496">
        <f t="shared" ref="G313:G322" si="4">D313*E313</f>
        <v>16.5654</v>
      </c>
      <c r="I313" s="209"/>
      <c r="J313" s="219"/>
      <c r="K313" s="224"/>
      <c r="L313" s="224"/>
      <c r="M313" s="208"/>
      <c r="N313" s="223"/>
      <c r="O313" s="223"/>
    </row>
    <row r="314" spans="1:15" ht="30">
      <c r="A314" s="505" t="s">
        <v>544</v>
      </c>
      <c r="B314" s="260" t="s">
        <v>543</v>
      </c>
      <c r="C314" s="504" t="s">
        <v>19</v>
      </c>
      <c r="D314" s="532">
        <v>4.1399999999999997</v>
      </c>
      <c r="E314" s="533">
        <v>2</v>
      </c>
      <c r="F314" s="722">
        <v>0</v>
      </c>
      <c r="G314" s="496">
        <f t="shared" si="4"/>
        <v>8.2799999999999994</v>
      </c>
      <c r="I314" s="209"/>
      <c r="J314" s="219"/>
      <c r="K314" s="224"/>
      <c r="L314" s="224"/>
      <c r="M314" s="208"/>
      <c r="N314" s="223"/>
      <c r="O314" s="223"/>
    </row>
    <row r="315" spans="1:15" ht="15.75">
      <c r="A315" s="505" t="s">
        <v>620</v>
      </c>
      <c r="B315" s="260" t="s">
        <v>619</v>
      </c>
      <c r="C315" s="504" t="s">
        <v>19</v>
      </c>
      <c r="D315" s="532">
        <v>4.88</v>
      </c>
      <c r="E315" s="533">
        <v>1</v>
      </c>
      <c r="F315" s="722">
        <v>0</v>
      </c>
      <c r="G315" s="496">
        <f t="shared" si="4"/>
        <v>4.88</v>
      </c>
      <c r="I315" s="209"/>
      <c r="J315" s="219"/>
      <c r="K315" s="224"/>
      <c r="L315" s="224"/>
      <c r="M315" s="208"/>
      <c r="N315" s="223"/>
      <c r="O315" s="223"/>
    </row>
    <row r="316" spans="1:15" ht="15.75">
      <c r="A316" s="505" t="s">
        <v>542</v>
      </c>
      <c r="B316" s="260" t="s">
        <v>541</v>
      </c>
      <c r="C316" s="504" t="s">
        <v>19</v>
      </c>
      <c r="D316" s="532">
        <v>0.41</v>
      </c>
      <c r="E316" s="533">
        <v>1</v>
      </c>
      <c r="F316" s="722">
        <v>0</v>
      </c>
      <c r="G316" s="496">
        <f t="shared" si="4"/>
        <v>0.41</v>
      </c>
      <c r="I316" s="209"/>
      <c r="J316" s="219"/>
      <c r="K316" s="224"/>
      <c r="L316" s="224"/>
      <c r="M316" s="208"/>
      <c r="N316" s="223"/>
      <c r="O316" s="223"/>
    </row>
    <row r="317" spans="1:15" ht="15.75">
      <c r="A317" s="505" t="s">
        <v>580</v>
      </c>
      <c r="B317" s="260" t="s">
        <v>613</v>
      </c>
      <c r="C317" s="504" t="s">
        <v>19</v>
      </c>
      <c r="D317" s="532">
        <v>0.97</v>
      </c>
      <c r="E317" s="533">
        <v>1</v>
      </c>
      <c r="F317" s="722">
        <v>0</v>
      </c>
      <c r="G317" s="496">
        <f t="shared" si="4"/>
        <v>0.97</v>
      </c>
      <c r="I317" s="209"/>
      <c r="J317" s="219"/>
      <c r="K317" s="224"/>
      <c r="L317" s="224"/>
      <c r="M317" s="208"/>
      <c r="N317" s="223"/>
      <c r="O317" s="223"/>
    </row>
    <row r="318" spans="1:15" ht="15.75">
      <c r="A318" s="505" t="s">
        <v>540</v>
      </c>
      <c r="B318" s="260" t="s">
        <v>539</v>
      </c>
      <c r="C318" s="504" t="s">
        <v>19</v>
      </c>
      <c r="D318" s="532">
        <v>0.55000000000000004</v>
      </c>
      <c r="E318" s="533">
        <v>1</v>
      </c>
      <c r="F318" s="722">
        <v>0</v>
      </c>
      <c r="G318" s="496">
        <f t="shared" si="4"/>
        <v>0.55000000000000004</v>
      </c>
      <c r="I318" s="209"/>
      <c r="J318" s="219"/>
      <c r="K318" s="224"/>
      <c r="L318" s="224"/>
      <c r="M318" s="208"/>
      <c r="N318" s="223"/>
      <c r="O318" s="223"/>
    </row>
    <row r="319" spans="1:15" ht="30">
      <c r="A319" s="501" t="s">
        <v>610</v>
      </c>
      <c r="B319" s="365" t="s">
        <v>562</v>
      </c>
      <c r="C319" s="500" t="s">
        <v>560</v>
      </c>
      <c r="D319" s="527">
        <v>17.3</v>
      </c>
      <c r="E319" s="531">
        <v>3.5</v>
      </c>
      <c r="F319" s="726">
        <v>0.03</v>
      </c>
      <c r="G319" s="496">
        <f>D319*E319*1.03</f>
        <v>62.366500000000009</v>
      </c>
      <c r="I319" s="209"/>
      <c r="J319" s="219"/>
      <c r="K319" s="224"/>
      <c r="L319" s="224"/>
      <c r="M319" s="208"/>
      <c r="N319" s="223"/>
      <c r="O319" s="223"/>
    </row>
    <row r="320" spans="1:15" ht="15.75">
      <c r="A320" s="501" t="s">
        <v>609</v>
      </c>
      <c r="B320" s="365" t="s">
        <v>608</v>
      </c>
      <c r="C320" s="500" t="s">
        <v>560</v>
      </c>
      <c r="D320" s="527">
        <v>17.3</v>
      </c>
      <c r="E320" s="531">
        <v>3</v>
      </c>
      <c r="F320" s="726">
        <v>0.03</v>
      </c>
      <c r="G320" s="496">
        <f>D320*E320*1.03</f>
        <v>53.457000000000008</v>
      </c>
      <c r="I320" s="209"/>
      <c r="J320" s="219"/>
      <c r="K320" s="224"/>
      <c r="L320" s="224"/>
      <c r="M320" s="208"/>
      <c r="N320" s="223"/>
      <c r="O320" s="223"/>
    </row>
    <row r="321" spans="1:15" ht="30">
      <c r="A321" s="501" t="s">
        <v>607</v>
      </c>
      <c r="B321" s="365" t="s">
        <v>561</v>
      </c>
      <c r="C321" s="500" t="s">
        <v>560</v>
      </c>
      <c r="D321" s="527">
        <v>12.54</v>
      </c>
      <c r="E321" s="531">
        <v>5.5</v>
      </c>
      <c r="F321" s="726">
        <v>0.03</v>
      </c>
      <c r="G321" s="496">
        <f>D321*E321*1.03</f>
        <v>71.039100000000005</v>
      </c>
      <c r="I321" s="209"/>
      <c r="J321" s="219"/>
      <c r="K321" s="224"/>
      <c r="L321" s="224"/>
      <c r="M321" s="208"/>
      <c r="N321" s="223"/>
      <c r="O321" s="223"/>
    </row>
    <row r="322" spans="1:15" ht="16.5" thickBot="1">
      <c r="A322" s="530" t="s">
        <v>606</v>
      </c>
      <c r="B322" s="462" t="s">
        <v>605</v>
      </c>
      <c r="C322" s="529" t="s">
        <v>70</v>
      </c>
      <c r="D322" s="539">
        <v>216.46549999999999</v>
      </c>
      <c r="E322" s="528">
        <v>0.03</v>
      </c>
      <c r="F322" s="722">
        <v>0</v>
      </c>
      <c r="G322" s="741">
        <f t="shared" si="4"/>
        <v>6.4939649999999993</v>
      </c>
      <c r="I322" s="209"/>
      <c r="J322" s="219"/>
      <c r="K322" s="224"/>
      <c r="L322" s="224"/>
      <c r="M322" s="208"/>
      <c r="N322" s="223"/>
      <c r="O322" s="223"/>
    </row>
    <row r="323" spans="1:15" ht="16.5" thickBot="1">
      <c r="A323" s="534"/>
      <c r="B323" s="534"/>
      <c r="C323" s="534"/>
      <c r="D323" s="534"/>
      <c r="E323" s="534"/>
      <c r="F323" s="740"/>
      <c r="G323" s="708">
        <f>SUM(G312:G322)</f>
        <v>227.85196500000001</v>
      </c>
      <c r="I323" s="209"/>
      <c r="J323" s="219"/>
      <c r="K323" s="224"/>
      <c r="L323" s="224"/>
      <c r="M323" s="208"/>
      <c r="N323" s="223"/>
      <c r="O323" s="223"/>
    </row>
    <row r="324" spans="1:15" ht="16.5" thickBot="1">
      <c r="A324" s="522"/>
      <c r="B324" s="522"/>
      <c r="C324" s="522"/>
      <c r="D324" s="522"/>
      <c r="E324" s="522"/>
      <c r="F324" s="521"/>
      <c r="G324" s="520"/>
      <c r="H324" s="519"/>
      <c r="I324" s="209"/>
      <c r="J324" s="219"/>
      <c r="K324" s="224"/>
      <c r="L324" s="224"/>
      <c r="M324" s="224"/>
      <c r="N324" s="223"/>
      <c r="O324" s="223"/>
    </row>
    <row r="325" spans="1:15" ht="16.5" thickBot="1">
      <c r="A325" s="817" t="s">
        <v>531</v>
      </c>
      <c r="B325" s="817"/>
      <c r="C325" s="817"/>
      <c r="D325" s="817"/>
      <c r="E325" s="817"/>
      <c r="F325" s="817"/>
      <c r="G325" s="818"/>
      <c r="H325" s="817"/>
      <c r="I325" s="209"/>
      <c r="J325" s="219"/>
      <c r="K325" s="224"/>
      <c r="L325" s="224"/>
      <c r="M325" s="208"/>
      <c r="N325" s="223"/>
      <c r="O325" s="223"/>
    </row>
    <row r="326" spans="1:15" ht="15.75">
      <c r="A326" s="543" t="s">
        <v>550</v>
      </c>
      <c r="B326" s="287" t="s">
        <v>549</v>
      </c>
      <c r="C326" s="542" t="s">
        <v>19</v>
      </c>
      <c r="D326" s="540">
        <v>0.71</v>
      </c>
      <c r="E326" s="541">
        <v>0</v>
      </c>
      <c r="F326" s="730">
        <v>0</v>
      </c>
      <c r="G326" s="512">
        <f>D326*E326</f>
        <v>0</v>
      </c>
      <c r="I326" s="209"/>
      <c r="J326" s="219"/>
      <c r="K326" s="224"/>
      <c r="L326" s="224"/>
      <c r="M326" s="208"/>
      <c r="N326" s="223"/>
      <c r="O326" s="223"/>
    </row>
    <row r="327" spans="1:15" ht="15.75">
      <c r="A327" s="505" t="s">
        <v>590</v>
      </c>
      <c r="B327" s="260" t="s">
        <v>615</v>
      </c>
      <c r="C327" s="504" t="s">
        <v>9</v>
      </c>
      <c r="D327" s="532">
        <v>0.92030000000000001</v>
      </c>
      <c r="E327" s="533">
        <v>0</v>
      </c>
      <c r="F327" s="722">
        <v>0</v>
      </c>
      <c r="G327" s="496">
        <f t="shared" ref="G327:G338" si="5">D327*E327</f>
        <v>0</v>
      </c>
      <c r="I327" s="209"/>
      <c r="J327" s="219"/>
      <c r="K327" s="224"/>
      <c r="L327" s="224"/>
      <c r="M327" s="208"/>
      <c r="N327" s="223"/>
      <c r="O327" s="223"/>
    </row>
    <row r="328" spans="1:15" ht="15.75">
      <c r="A328" s="366" t="s">
        <v>588</v>
      </c>
      <c r="B328" s="452" t="s">
        <v>614</v>
      </c>
      <c r="C328" s="435" t="s">
        <v>9</v>
      </c>
      <c r="D328" s="527">
        <v>0.7298</v>
      </c>
      <c r="E328" s="531">
        <v>18</v>
      </c>
      <c r="F328" s="722">
        <v>0</v>
      </c>
      <c r="G328" s="496">
        <f t="shared" si="5"/>
        <v>13.1364</v>
      </c>
      <c r="I328" s="219"/>
      <c r="J328" s="224"/>
      <c r="K328" s="224"/>
      <c r="L328" s="224"/>
      <c r="M328" s="223"/>
      <c r="N328" s="223"/>
    </row>
    <row r="329" spans="1:15" ht="30">
      <c r="A329" s="505" t="s">
        <v>544</v>
      </c>
      <c r="B329" s="260" t="s">
        <v>543</v>
      </c>
      <c r="C329" s="504" t="s">
        <v>19</v>
      </c>
      <c r="D329" s="532">
        <v>4.1399999999999997</v>
      </c>
      <c r="E329" s="533">
        <v>0</v>
      </c>
      <c r="F329" s="722">
        <v>0</v>
      </c>
      <c r="G329" s="496">
        <f t="shared" si="5"/>
        <v>0</v>
      </c>
      <c r="I329" s="209"/>
      <c r="J329" s="219"/>
      <c r="K329" s="224"/>
      <c r="L329" s="224"/>
      <c r="M329" s="208"/>
      <c r="N329" s="223"/>
      <c r="O329" s="223"/>
    </row>
    <row r="330" spans="1:15" ht="30">
      <c r="A330" s="366" t="s">
        <v>523</v>
      </c>
      <c r="B330" s="365" t="s">
        <v>522</v>
      </c>
      <c r="C330" s="435" t="s">
        <v>521</v>
      </c>
      <c r="D330" s="527">
        <v>0.97</v>
      </c>
      <c r="E330" s="531">
        <v>6</v>
      </c>
      <c r="F330" s="722">
        <v>0</v>
      </c>
      <c r="G330" s="496">
        <f t="shared" si="5"/>
        <v>5.82</v>
      </c>
      <c r="I330" s="219"/>
      <c r="J330" s="224"/>
      <c r="K330" s="224"/>
      <c r="L330" s="224"/>
      <c r="M330" s="223"/>
      <c r="N330" s="223"/>
    </row>
    <row r="331" spans="1:15" ht="15.75">
      <c r="A331" s="505" t="s">
        <v>620</v>
      </c>
      <c r="B331" s="260" t="s">
        <v>619</v>
      </c>
      <c r="C331" s="504" t="s">
        <v>19</v>
      </c>
      <c r="D331" s="532">
        <f>D315</f>
        <v>4.88</v>
      </c>
      <c r="E331" s="533">
        <v>1</v>
      </c>
      <c r="F331" s="722">
        <v>0</v>
      </c>
      <c r="G331" s="496">
        <f t="shared" si="5"/>
        <v>4.88</v>
      </c>
      <c r="I331" s="209"/>
      <c r="J331" s="219"/>
      <c r="K331" s="224"/>
      <c r="L331" s="224"/>
      <c r="M331" s="208"/>
      <c r="N331" s="223"/>
      <c r="O331" s="223"/>
    </row>
    <row r="332" spans="1:15" ht="15.75">
      <c r="A332" s="505" t="s">
        <v>542</v>
      </c>
      <c r="B332" s="260" t="s">
        <v>541</v>
      </c>
      <c r="C332" s="504" t="s">
        <v>19</v>
      </c>
      <c r="D332" s="532">
        <v>0.41</v>
      </c>
      <c r="E332" s="533">
        <v>0</v>
      </c>
      <c r="F332" s="722">
        <v>0</v>
      </c>
      <c r="G332" s="496">
        <f t="shared" si="5"/>
        <v>0</v>
      </c>
      <c r="I332" s="209"/>
      <c r="J332" s="219"/>
      <c r="K332" s="224"/>
      <c r="L332" s="224"/>
      <c r="M332" s="208"/>
      <c r="N332" s="223"/>
      <c r="O332" s="223"/>
    </row>
    <row r="333" spans="1:15" ht="15.75">
      <c r="A333" s="505" t="s">
        <v>580</v>
      </c>
      <c r="B333" s="260" t="s">
        <v>613</v>
      </c>
      <c r="C333" s="504" t="s">
        <v>19</v>
      </c>
      <c r="D333" s="532">
        <v>0.97</v>
      </c>
      <c r="E333" s="533">
        <v>0</v>
      </c>
      <c r="F333" s="722">
        <v>0</v>
      </c>
      <c r="G333" s="496">
        <f t="shared" si="5"/>
        <v>0</v>
      </c>
      <c r="I333" s="209"/>
      <c r="J333" s="219"/>
      <c r="K333" s="224"/>
      <c r="L333" s="224"/>
      <c r="M333" s="208"/>
      <c r="N333" s="223"/>
      <c r="O333" s="223"/>
    </row>
    <row r="334" spans="1:15" ht="15.75">
      <c r="A334" s="505" t="s">
        <v>540</v>
      </c>
      <c r="B334" s="260" t="s">
        <v>539</v>
      </c>
      <c r="C334" s="504" t="s">
        <v>19</v>
      </c>
      <c r="D334" s="532">
        <v>0.55000000000000004</v>
      </c>
      <c r="E334" s="533">
        <v>1</v>
      </c>
      <c r="F334" s="722">
        <v>0</v>
      </c>
      <c r="G334" s="496">
        <f t="shared" si="5"/>
        <v>0.55000000000000004</v>
      </c>
      <c r="I334" s="209"/>
      <c r="J334" s="219"/>
      <c r="K334" s="224"/>
      <c r="L334" s="224"/>
      <c r="M334" s="208"/>
      <c r="N334" s="223"/>
      <c r="O334" s="223"/>
    </row>
    <row r="335" spans="1:15" ht="30">
      <c r="A335" s="501" t="s">
        <v>610</v>
      </c>
      <c r="B335" s="365" t="s">
        <v>562</v>
      </c>
      <c r="C335" s="435" t="s">
        <v>560</v>
      </c>
      <c r="D335" s="527">
        <v>17.3</v>
      </c>
      <c r="E335" s="531">
        <v>3.5</v>
      </c>
      <c r="F335" s="726">
        <v>0.03</v>
      </c>
      <c r="G335" s="496">
        <f>D335*E335*1.03</f>
        <v>62.366500000000009</v>
      </c>
      <c r="I335" s="209"/>
      <c r="J335" s="219"/>
      <c r="K335" s="224"/>
      <c r="L335" s="224"/>
      <c r="M335" s="208"/>
      <c r="N335" s="223"/>
      <c r="O335" s="223"/>
    </row>
    <row r="336" spans="1:15" ht="15.75">
      <c r="A336" s="501" t="s">
        <v>609</v>
      </c>
      <c r="B336" s="365" t="s">
        <v>608</v>
      </c>
      <c r="C336" s="500"/>
      <c r="D336" s="527">
        <v>17.3</v>
      </c>
      <c r="E336" s="531">
        <v>3</v>
      </c>
      <c r="F336" s="726">
        <v>0.03</v>
      </c>
      <c r="G336" s="496">
        <f t="shared" ref="G336:G337" si="6">D336*E336*1.03</f>
        <v>53.457000000000008</v>
      </c>
      <c r="I336" s="209"/>
      <c r="J336" s="219"/>
      <c r="K336" s="224"/>
      <c r="L336" s="224"/>
      <c r="M336" s="208"/>
      <c r="N336" s="223"/>
      <c r="O336" s="223"/>
    </row>
    <row r="337" spans="1:15" ht="30">
      <c r="A337" s="501" t="s">
        <v>607</v>
      </c>
      <c r="B337" s="365" t="s">
        <v>561</v>
      </c>
      <c r="C337" s="435" t="s">
        <v>560</v>
      </c>
      <c r="D337" s="527">
        <v>12.54</v>
      </c>
      <c r="E337" s="531">
        <v>5.5</v>
      </c>
      <c r="F337" s="726">
        <v>0.03</v>
      </c>
      <c r="G337" s="496">
        <f t="shared" si="6"/>
        <v>71.039100000000005</v>
      </c>
      <c r="I337" s="209"/>
      <c r="J337" s="219"/>
      <c r="K337" s="224"/>
      <c r="L337" s="224"/>
      <c r="M337" s="208"/>
      <c r="N337" s="223"/>
      <c r="O337" s="223"/>
    </row>
    <row r="338" spans="1:15" ht="16.5" thickBot="1">
      <c r="A338" s="530" t="s">
        <v>606</v>
      </c>
      <c r="B338" s="462" t="s">
        <v>605</v>
      </c>
      <c r="C338" s="529" t="s">
        <v>70</v>
      </c>
      <c r="D338" s="539">
        <v>216.46549999999999</v>
      </c>
      <c r="E338" s="528">
        <v>0.03</v>
      </c>
      <c r="F338" s="722">
        <v>0</v>
      </c>
      <c r="G338" s="741">
        <f t="shared" si="5"/>
        <v>6.4939649999999993</v>
      </c>
      <c r="I338" s="209"/>
      <c r="J338" s="219"/>
      <c r="K338" s="224"/>
      <c r="L338" s="224"/>
      <c r="M338" s="208"/>
      <c r="N338" s="223"/>
      <c r="O338" s="223"/>
    </row>
    <row r="339" spans="1:15" ht="16.5" thickBot="1">
      <c r="A339" s="704" t="e">
        <f>#REF!</f>
        <v>#REF!</v>
      </c>
      <c r="B339" s="704"/>
      <c r="C339" s="704"/>
      <c r="D339" s="704"/>
      <c r="E339" s="704"/>
      <c r="F339" s="742"/>
      <c r="G339" s="684">
        <f>SUM(G326:G338)</f>
        <v>217.74296500000003</v>
      </c>
      <c r="I339" s="438"/>
      <c r="J339" s="438"/>
      <c r="K339" s="437"/>
      <c r="L339" s="224"/>
      <c r="M339" s="208"/>
      <c r="N339" s="223"/>
      <c r="O339" s="223"/>
    </row>
    <row r="340" spans="1:15" ht="15.75">
      <c r="A340" s="233"/>
      <c r="B340" s="233"/>
      <c r="C340" s="233"/>
      <c r="D340" s="233"/>
      <c r="E340" s="233"/>
      <c r="F340" s="233"/>
      <c r="G340" s="731"/>
      <c r="H340" s="244"/>
      <c r="I340" s="209"/>
      <c r="J340" s="219"/>
      <c r="K340" s="224"/>
      <c r="L340" s="224"/>
      <c r="M340" s="224"/>
      <c r="N340" s="223"/>
      <c r="O340" s="223"/>
    </row>
    <row r="341" spans="1:15" ht="16.5" thickBot="1">
      <c r="A341" s="229"/>
      <c r="B341" s="229"/>
      <c r="C341" s="229"/>
      <c r="D341" s="229"/>
      <c r="E341" s="229"/>
      <c r="F341" s="233"/>
      <c r="G341" s="232"/>
      <c r="H341" s="231"/>
      <c r="I341" s="230"/>
      <c r="J341" s="229"/>
      <c r="K341" s="224"/>
      <c r="L341" s="208"/>
      <c r="M341" s="223"/>
      <c r="N341" s="223"/>
    </row>
    <row r="342" spans="1:15" ht="32.25" thickBot="1">
      <c r="A342" s="236" t="s">
        <v>2</v>
      </c>
      <c r="B342" s="236" t="s">
        <v>4</v>
      </c>
      <c r="C342" s="235" t="s">
        <v>449</v>
      </c>
      <c r="D342" s="234" t="s">
        <v>159</v>
      </c>
      <c r="E342" s="234" t="s">
        <v>356</v>
      </c>
      <c r="F342" s="233"/>
      <c r="G342" s="232"/>
      <c r="H342" s="231"/>
      <c r="I342" s="230"/>
      <c r="J342" s="229"/>
      <c r="K342" s="224"/>
      <c r="L342" s="208"/>
      <c r="M342" s="223"/>
      <c r="N342" s="223"/>
    </row>
    <row r="343" spans="1:15" ht="45.75" thickBot="1">
      <c r="A343" s="307" t="s">
        <v>394</v>
      </c>
      <c r="B343" s="227" t="s">
        <v>395</v>
      </c>
      <c r="C343" s="306" t="str">
        <f>C248</f>
        <v>UNID</v>
      </c>
      <c r="D343" s="305">
        <f>C349</f>
        <v>8</v>
      </c>
      <c r="E343" s="395">
        <f>G381</f>
        <v>289.16184749999996</v>
      </c>
      <c r="F343" s="303"/>
      <c r="G343" s="224"/>
      <c r="H343" s="209"/>
      <c r="I343" s="219"/>
      <c r="J343" s="224"/>
      <c r="K343" s="224"/>
      <c r="L343" s="224"/>
      <c r="M343" s="223"/>
      <c r="N343" s="223"/>
    </row>
    <row r="344" spans="1:15" s="331" customFormat="1" ht="15.75">
      <c r="A344" s="274"/>
      <c r="B344" s="292"/>
      <c r="C344" s="270"/>
      <c r="D344" s="271"/>
      <c r="E344" s="270"/>
      <c r="F344" s="224"/>
      <c r="G344" s="224"/>
      <c r="H344" s="209"/>
      <c r="I344" s="219"/>
      <c r="J344" s="224"/>
      <c r="K344" s="224"/>
      <c r="L344" s="208"/>
      <c r="M344" s="326"/>
      <c r="N344" s="326"/>
    </row>
    <row r="345" spans="1:15" ht="15.75">
      <c r="A345" s="343"/>
      <c r="B345" s="342" t="s">
        <v>513</v>
      </c>
      <c r="C345" s="298" t="s">
        <v>159</v>
      </c>
      <c r="D345" s="341" t="s">
        <v>449</v>
      </c>
      <c r="E345" s="290"/>
      <c r="F345" s="326"/>
      <c r="G345" s="326"/>
      <c r="H345" s="265"/>
      <c r="I345" s="265"/>
      <c r="J345" s="326"/>
      <c r="K345" s="326"/>
      <c r="L345" s="474"/>
      <c r="M345" s="223"/>
      <c r="N345" s="223"/>
    </row>
    <row r="346" spans="1:15" ht="15.75">
      <c r="A346" s="343"/>
      <c r="B346" s="288" t="s">
        <v>470</v>
      </c>
      <c r="C346" s="221">
        <v>2</v>
      </c>
      <c r="D346" s="295" t="s">
        <v>447</v>
      </c>
      <c r="E346" s="290"/>
      <c r="F346" s="326"/>
      <c r="G346" s="326"/>
      <c r="H346" s="265"/>
      <c r="I346" s="265"/>
      <c r="J346" s="326"/>
      <c r="K346" s="326"/>
      <c r="L346" s="474"/>
      <c r="M346" s="223"/>
      <c r="N346" s="223"/>
    </row>
    <row r="347" spans="1:15" ht="15.75">
      <c r="A347" s="343"/>
      <c r="B347" s="288" t="s">
        <v>469</v>
      </c>
      <c r="C347" s="221">
        <v>4</v>
      </c>
      <c r="D347" s="295" t="s">
        <v>447</v>
      </c>
      <c r="E347" s="290"/>
      <c r="F347" s="326"/>
      <c r="G347" s="326"/>
      <c r="H347" s="265"/>
      <c r="I347" s="265"/>
      <c r="J347" s="326"/>
      <c r="K347" s="326"/>
      <c r="L347" s="474"/>
      <c r="M347" s="223"/>
      <c r="N347" s="223"/>
    </row>
    <row r="348" spans="1:15" ht="15.75">
      <c r="A348" s="343"/>
      <c r="B348" s="288" t="s">
        <v>625</v>
      </c>
      <c r="C348" s="221">
        <v>2</v>
      </c>
      <c r="D348" s="295" t="s">
        <v>447</v>
      </c>
      <c r="E348" s="290"/>
      <c r="F348" s="326"/>
      <c r="G348" s="326"/>
      <c r="H348" s="265"/>
      <c r="I348" s="265"/>
      <c r="J348" s="326"/>
      <c r="K348" s="326"/>
      <c r="L348" s="474"/>
      <c r="M348" s="223"/>
      <c r="N348" s="223"/>
    </row>
    <row r="349" spans="1:15" ht="15.75">
      <c r="A349" s="274"/>
      <c r="B349" s="288" t="s">
        <v>116</v>
      </c>
      <c r="C349" s="221">
        <f>SUM(C346:C348)</f>
        <v>8</v>
      </c>
      <c r="D349" s="295" t="s">
        <v>447</v>
      </c>
      <c r="E349" s="270"/>
      <c r="F349" s="224"/>
      <c r="G349" s="224"/>
      <c r="H349" s="209"/>
      <c r="I349" s="219"/>
      <c r="J349" s="224"/>
      <c r="K349" s="224"/>
      <c r="L349" s="208"/>
      <c r="M349" s="223"/>
      <c r="N349" s="223"/>
    </row>
    <row r="350" spans="1:15" ht="16.5" thickBot="1">
      <c r="A350" s="343"/>
      <c r="B350" s="292"/>
      <c r="C350" s="291"/>
      <c r="D350" s="271"/>
      <c r="E350" s="290"/>
      <c r="F350" s="326"/>
      <c r="G350" s="326"/>
      <c r="H350" s="265"/>
      <c r="I350" s="265"/>
      <c r="J350" s="326"/>
      <c r="K350" s="326"/>
      <c r="L350" s="474"/>
      <c r="M350" s="223"/>
      <c r="N350" s="223"/>
    </row>
    <row r="351" spans="1:15" ht="16.5" thickBot="1">
      <c r="A351" s="274"/>
      <c r="B351" s="275" t="s">
        <v>624</v>
      </c>
      <c r="C351" s="272"/>
      <c r="D351" s="271"/>
      <c r="E351" s="270"/>
      <c r="F351" s="224"/>
      <c r="G351" s="224"/>
      <c r="H351" s="209"/>
      <c r="I351" s="219"/>
      <c r="J351" s="224"/>
      <c r="K351" s="224"/>
      <c r="L351" s="208"/>
      <c r="M351" s="223"/>
      <c r="N351" s="223"/>
    </row>
    <row r="352" spans="1:15" ht="45.75" thickBot="1">
      <c r="A352" s="274"/>
      <c r="B352" s="273" t="s">
        <v>623</v>
      </c>
      <c r="C352" s="272"/>
      <c r="D352" s="271"/>
      <c r="E352" s="270"/>
      <c r="F352" s="224"/>
      <c r="G352" s="224"/>
      <c r="H352" s="209"/>
      <c r="I352" s="219"/>
      <c r="J352" s="224"/>
      <c r="K352" s="224"/>
      <c r="L352" s="208"/>
      <c r="M352" s="223"/>
      <c r="N352" s="223"/>
    </row>
    <row r="353" spans="1:15" s="264" customFormat="1" ht="16.5" thickBot="1">
      <c r="A353" s="268" t="s">
        <v>465</v>
      </c>
      <c r="B353" s="268" t="s">
        <v>464</v>
      </c>
      <c r="C353" s="268" t="s">
        <v>463</v>
      </c>
      <c r="D353" s="268" t="s">
        <v>462</v>
      </c>
      <c r="E353" s="268" t="s">
        <v>461</v>
      </c>
      <c r="F353" s="739" t="s">
        <v>460</v>
      </c>
      <c r="G353" s="705" t="s">
        <v>459</v>
      </c>
      <c r="I353" s="267"/>
      <c r="J353" s="267"/>
      <c r="K353" s="267"/>
      <c r="L353" s="265"/>
      <c r="M353" s="266"/>
      <c r="N353" s="265"/>
      <c r="O353" s="265"/>
    </row>
    <row r="354" spans="1:15" ht="15.75">
      <c r="A354" s="518" t="s">
        <v>550</v>
      </c>
      <c r="B354" s="517" t="s">
        <v>549</v>
      </c>
      <c r="C354" s="516" t="s">
        <v>19</v>
      </c>
      <c r="D354" s="535">
        <v>0.71</v>
      </c>
      <c r="E354" s="536">
        <v>4</v>
      </c>
      <c r="F354" s="725">
        <v>0</v>
      </c>
      <c r="G354" s="729">
        <f>D354*E354</f>
        <v>2.84</v>
      </c>
      <c r="I354" s="209"/>
      <c r="J354" s="219"/>
      <c r="K354" s="224"/>
      <c r="L354" s="224"/>
      <c r="M354" s="208"/>
      <c r="N354" s="223"/>
      <c r="O354" s="223"/>
    </row>
    <row r="355" spans="1:15" ht="15.75">
      <c r="A355" s="505" t="s">
        <v>590</v>
      </c>
      <c r="B355" s="260" t="s">
        <v>615</v>
      </c>
      <c r="C355" s="504" t="s">
        <v>9</v>
      </c>
      <c r="D355" s="532">
        <v>0.92030000000000001</v>
      </c>
      <c r="E355" s="533">
        <v>27</v>
      </c>
      <c r="F355" s="722">
        <v>0</v>
      </c>
      <c r="G355" s="496">
        <f t="shared" ref="G355:G364" si="7">D355*E355</f>
        <v>24.848099999999999</v>
      </c>
      <c r="I355" s="209"/>
      <c r="J355" s="219"/>
      <c r="K355" s="224"/>
      <c r="L355" s="224"/>
      <c r="M355" s="208"/>
      <c r="N355" s="223"/>
      <c r="O355" s="223"/>
    </row>
    <row r="356" spans="1:15" ht="30">
      <c r="A356" s="505" t="s">
        <v>544</v>
      </c>
      <c r="B356" s="260" t="s">
        <v>543</v>
      </c>
      <c r="C356" s="504" t="s">
        <v>19</v>
      </c>
      <c r="D356" s="532">
        <v>4.1399999999999997</v>
      </c>
      <c r="E356" s="533">
        <v>3</v>
      </c>
      <c r="F356" s="722">
        <v>0</v>
      </c>
      <c r="G356" s="496">
        <f t="shared" si="7"/>
        <v>12.419999999999998</v>
      </c>
      <c r="I356" s="209"/>
      <c r="J356" s="219"/>
      <c r="K356" s="224"/>
      <c r="L356" s="224"/>
      <c r="M356" s="208"/>
      <c r="N356" s="223"/>
      <c r="O356" s="223"/>
    </row>
    <row r="357" spans="1:15" ht="15.75">
      <c r="A357" s="505" t="s">
        <v>542</v>
      </c>
      <c r="B357" s="260" t="s">
        <v>541</v>
      </c>
      <c r="C357" s="504" t="s">
        <v>19</v>
      </c>
      <c r="D357" s="532">
        <v>0.41</v>
      </c>
      <c r="E357" s="533">
        <v>1</v>
      </c>
      <c r="F357" s="722">
        <v>0</v>
      </c>
      <c r="G357" s="496">
        <f t="shared" si="7"/>
        <v>0.41</v>
      </c>
      <c r="I357" s="209"/>
      <c r="J357" s="219"/>
      <c r="K357" s="224"/>
      <c r="L357" s="224"/>
      <c r="M357" s="208"/>
      <c r="N357" s="223"/>
      <c r="O357" s="223"/>
    </row>
    <row r="358" spans="1:15" ht="15.75">
      <c r="A358" s="505" t="s">
        <v>580</v>
      </c>
      <c r="B358" s="260" t="s">
        <v>613</v>
      </c>
      <c r="C358" s="504" t="s">
        <v>19</v>
      </c>
      <c r="D358" s="532">
        <v>0.97</v>
      </c>
      <c r="E358" s="533">
        <v>1</v>
      </c>
      <c r="F358" s="722">
        <v>0</v>
      </c>
      <c r="G358" s="496">
        <f t="shared" si="7"/>
        <v>0.97</v>
      </c>
      <c r="I358" s="209"/>
      <c r="J358" s="219"/>
      <c r="K358" s="224"/>
      <c r="L358" s="224"/>
      <c r="M358" s="208"/>
      <c r="N358" s="223"/>
      <c r="O358" s="223"/>
    </row>
    <row r="359" spans="1:15" ht="15.75">
      <c r="A359" s="505" t="s">
        <v>612</v>
      </c>
      <c r="B359" s="260" t="s">
        <v>611</v>
      </c>
      <c r="C359" s="504" t="s">
        <v>19</v>
      </c>
      <c r="D359" s="532">
        <v>6.11</v>
      </c>
      <c r="E359" s="533">
        <v>2</v>
      </c>
      <c r="F359" s="722">
        <v>0</v>
      </c>
      <c r="G359" s="496">
        <f t="shared" si="7"/>
        <v>12.22</v>
      </c>
      <c r="I359" s="209"/>
      <c r="J359" s="219"/>
      <c r="K359" s="224"/>
      <c r="L359" s="224"/>
      <c r="M359" s="208"/>
      <c r="N359" s="223"/>
      <c r="O359" s="223"/>
    </row>
    <row r="360" spans="1:15" ht="15.75">
      <c r="A360" s="505" t="s">
        <v>540</v>
      </c>
      <c r="B360" s="260" t="s">
        <v>539</v>
      </c>
      <c r="C360" s="504" t="s">
        <v>19</v>
      </c>
      <c r="D360" s="532">
        <v>0.55000000000000004</v>
      </c>
      <c r="E360" s="533">
        <v>1</v>
      </c>
      <c r="F360" s="722">
        <v>0</v>
      </c>
      <c r="G360" s="496">
        <f t="shared" si="7"/>
        <v>0.55000000000000004</v>
      </c>
      <c r="I360" s="209"/>
      <c r="J360" s="219"/>
      <c r="K360" s="224"/>
      <c r="L360" s="224"/>
      <c r="M360" s="208"/>
      <c r="N360" s="223"/>
      <c r="O360" s="223"/>
    </row>
    <row r="361" spans="1:15" ht="30">
      <c r="A361" s="501" t="s">
        <v>610</v>
      </c>
      <c r="B361" s="365" t="s">
        <v>562</v>
      </c>
      <c r="C361" s="500" t="s">
        <v>560</v>
      </c>
      <c r="D361" s="527">
        <v>17.3</v>
      </c>
      <c r="E361" s="531">
        <v>4.5</v>
      </c>
      <c r="F361" s="726">
        <v>0.03</v>
      </c>
      <c r="G361" s="496">
        <f>D361*E361*1.03</f>
        <v>80.185500000000005</v>
      </c>
      <c r="I361" s="209"/>
      <c r="J361" s="219"/>
      <c r="K361" s="224"/>
      <c r="L361" s="224"/>
      <c r="M361" s="208"/>
      <c r="N361" s="223"/>
      <c r="O361" s="223"/>
    </row>
    <row r="362" spans="1:15" ht="15.75">
      <c r="A362" s="501" t="s">
        <v>609</v>
      </c>
      <c r="B362" s="365" t="s">
        <v>608</v>
      </c>
      <c r="C362" s="500" t="s">
        <v>560</v>
      </c>
      <c r="D362" s="527">
        <v>17.3</v>
      </c>
      <c r="E362" s="531">
        <v>4.5</v>
      </c>
      <c r="F362" s="726">
        <v>0.03</v>
      </c>
      <c r="G362" s="496">
        <f>D362*E362*1.03</f>
        <v>80.185500000000005</v>
      </c>
      <c r="I362" s="209"/>
      <c r="J362" s="219"/>
      <c r="K362" s="224"/>
      <c r="L362" s="224"/>
      <c r="M362" s="208"/>
      <c r="N362" s="223"/>
      <c r="O362" s="223"/>
    </row>
    <row r="363" spans="1:15" ht="30">
      <c r="A363" s="501" t="s">
        <v>607</v>
      </c>
      <c r="B363" s="365" t="s">
        <v>561</v>
      </c>
      <c r="C363" s="500" t="s">
        <v>560</v>
      </c>
      <c r="D363" s="527">
        <v>12.54</v>
      </c>
      <c r="E363" s="531">
        <v>6.5</v>
      </c>
      <c r="F363" s="726">
        <v>0.03</v>
      </c>
      <c r="G363" s="496">
        <f>D363*E363*1.03</f>
        <v>83.955299999999994</v>
      </c>
      <c r="I363" s="209"/>
      <c r="J363" s="219"/>
      <c r="K363" s="224"/>
      <c r="L363" s="224"/>
      <c r="M363" s="208"/>
      <c r="N363" s="223"/>
      <c r="O363" s="223"/>
    </row>
    <row r="364" spans="1:15" ht="15.75">
      <c r="A364" s="530" t="s">
        <v>606</v>
      </c>
      <c r="B364" s="462" t="s">
        <v>605</v>
      </c>
      <c r="C364" s="529" t="s">
        <v>176</v>
      </c>
      <c r="D364" s="539">
        <v>216.46549999999999</v>
      </c>
      <c r="E364" s="528">
        <v>4.4999999999999998E-2</v>
      </c>
      <c r="F364" s="722">
        <v>0</v>
      </c>
      <c r="G364" s="496">
        <f t="shared" si="7"/>
        <v>9.740947499999999</v>
      </c>
      <c r="I364" s="209"/>
      <c r="J364" s="219"/>
      <c r="K364" s="224"/>
      <c r="L364" s="224"/>
      <c r="M364" s="208"/>
      <c r="N364" s="223"/>
      <c r="O364" s="223"/>
    </row>
    <row r="365" spans="1:15" ht="16.5" thickBot="1">
      <c r="A365" s="534"/>
      <c r="B365" s="534"/>
      <c r="C365" s="534"/>
      <c r="D365" s="534"/>
      <c r="E365" s="534"/>
      <c r="F365" s="740"/>
      <c r="G365" s="728">
        <f>SUM(G354:G364)-0.01</f>
        <v>308.31534749999997</v>
      </c>
      <c r="I365" s="209"/>
      <c r="J365" s="219"/>
      <c r="K365" s="224"/>
      <c r="L365" s="224"/>
      <c r="M365" s="208"/>
      <c r="N365" s="223"/>
      <c r="O365" s="223"/>
    </row>
    <row r="366" spans="1:15" ht="16.5" thickBot="1">
      <c r="A366" s="522"/>
      <c r="B366" s="522"/>
      <c r="C366" s="522"/>
      <c r="D366" s="522"/>
      <c r="E366" s="522"/>
      <c r="F366" s="521"/>
      <c r="G366" s="520"/>
      <c r="H366" s="519"/>
      <c r="I366" s="209"/>
      <c r="J366" s="219"/>
      <c r="K366" s="224"/>
      <c r="L366" s="224"/>
      <c r="M366" s="224"/>
      <c r="N366" s="223"/>
      <c r="O366" s="223"/>
    </row>
    <row r="367" spans="1:15" ht="16.5" thickBot="1">
      <c r="A367" s="804" t="s">
        <v>531</v>
      </c>
      <c r="B367" s="804"/>
      <c r="C367" s="804"/>
      <c r="D367" s="804"/>
      <c r="E367" s="804"/>
      <c r="F367" s="804"/>
      <c r="G367" s="818"/>
      <c r="H367" s="804"/>
      <c r="I367" s="209"/>
      <c r="J367" s="219"/>
      <c r="K367" s="224"/>
      <c r="L367" s="224"/>
      <c r="M367" s="208"/>
      <c r="N367" s="223"/>
      <c r="O367" s="223"/>
    </row>
    <row r="368" spans="1:15" ht="15.75">
      <c r="A368" s="505" t="s">
        <v>550</v>
      </c>
      <c r="B368" s="260" t="s">
        <v>549</v>
      </c>
      <c r="C368" s="504" t="s">
        <v>19</v>
      </c>
      <c r="D368" s="532">
        <v>0.71</v>
      </c>
      <c r="E368" s="533">
        <v>0</v>
      </c>
      <c r="F368" s="722">
        <v>0</v>
      </c>
      <c r="G368" s="512">
        <f>D368*E368</f>
        <v>0</v>
      </c>
      <c r="I368" s="209"/>
      <c r="J368" s="219"/>
      <c r="K368" s="224"/>
      <c r="L368" s="224"/>
      <c r="M368" s="208"/>
      <c r="N368" s="223"/>
      <c r="O368" s="223"/>
    </row>
    <row r="369" spans="1:15" ht="15.75">
      <c r="A369" s="505" t="s">
        <v>590</v>
      </c>
      <c r="B369" s="260" t="s">
        <v>615</v>
      </c>
      <c r="C369" s="504" t="s">
        <v>9</v>
      </c>
      <c r="D369" s="532">
        <v>0.92030000000000001</v>
      </c>
      <c r="E369" s="533">
        <v>0</v>
      </c>
      <c r="F369" s="722">
        <v>0</v>
      </c>
      <c r="G369" s="496">
        <f t="shared" ref="G369:G380" si="8">D369*E369</f>
        <v>0</v>
      </c>
      <c r="I369" s="209"/>
      <c r="J369" s="219"/>
      <c r="K369" s="224"/>
      <c r="L369" s="224"/>
      <c r="M369" s="208"/>
      <c r="N369" s="223"/>
      <c r="O369" s="223"/>
    </row>
    <row r="370" spans="1:15" ht="15.75">
      <c r="A370" s="366" t="s">
        <v>588</v>
      </c>
      <c r="B370" s="452" t="s">
        <v>614</v>
      </c>
      <c r="C370" s="435" t="s">
        <v>9</v>
      </c>
      <c r="D370" s="527">
        <v>0.7298</v>
      </c>
      <c r="E370" s="531">
        <v>27</v>
      </c>
      <c r="F370" s="722">
        <v>0</v>
      </c>
      <c r="G370" s="496">
        <f t="shared" si="8"/>
        <v>19.704599999999999</v>
      </c>
      <c r="I370" s="219"/>
      <c r="J370" s="224"/>
      <c r="K370" s="224"/>
      <c r="L370" s="224"/>
      <c r="M370" s="223"/>
      <c r="N370" s="223"/>
    </row>
    <row r="371" spans="1:15" ht="30">
      <c r="A371" s="505" t="s">
        <v>544</v>
      </c>
      <c r="B371" s="260" t="s">
        <v>543</v>
      </c>
      <c r="C371" s="504" t="s">
        <v>19</v>
      </c>
      <c r="D371" s="532">
        <v>4.1399999999999997</v>
      </c>
      <c r="E371" s="533">
        <v>0</v>
      </c>
      <c r="F371" s="722">
        <v>0</v>
      </c>
      <c r="G371" s="496">
        <f t="shared" si="8"/>
        <v>0</v>
      </c>
      <c r="I371" s="209"/>
      <c r="J371" s="219"/>
      <c r="K371" s="224"/>
      <c r="L371" s="224"/>
      <c r="M371" s="208"/>
      <c r="N371" s="223"/>
      <c r="O371" s="223"/>
    </row>
    <row r="372" spans="1:15" ht="30">
      <c r="A372" s="366" t="s">
        <v>523</v>
      </c>
      <c r="B372" s="365" t="s">
        <v>522</v>
      </c>
      <c r="C372" s="435" t="s">
        <v>521</v>
      </c>
      <c r="D372" s="527">
        <v>0.97</v>
      </c>
      <c r="E372" s="531">
        <v>9</v>
      </c>
      <c r="F372" s="722">
        <v>0</v>
      </c>
      <c r="G372" s="496">
        <f t="shared" si="8"/>
        <v>8.73</v>
      </c>
      <c r="I372" s="219"/>
      <c r="J372" s="224"/>
      <c r="K372" s="224"/>
      <c r="L372" s="224"/>
      <c r="M372" s="223"/>
      <c r="N372" s="223"/>
    </row>
    <row r="373" spans="1:15" ht="15.75">
      <c r="A373" s="505" t="s">
        <v>542</v>
      </c>
      <c r="B373" s="260" t="s">
        <v>541</v>
      </c>
      <c r="C373" s="504" t="s">
        <v>19</v>
      </c>
      <c r="D373" s="532">
        <v>0.41</v>
      </c>
      <c r="E373" s="533">
        <v>0</v>
      </c>
      <c r="F373" s="722">
        <v>0</v>
      </c>
      <c r="G373" s="496">
        <f t="shared" si="8"/>
        <v>0</v>
      </c>
      <c r="I373" s="209"/>
      <c r="J373" s="219"/>
      <c r="K373" s="224"/>
      <c r="L373" s="224"/>
      <c r="M373" s="208"/>
      <c r="N373" s="223"/>
      <c r="O373" s="223"/>
    </row>
    <row r="374" spans="1:15" ht="15.75">
      <c r="A374" s="505" t="s">
        <v>580</v>
      </c>
      <c r="B374" s="260" t="s">
        <v>613</v>
      </c>
      <c r="C374" s="504" t="s">
        <v>19</v>
      </c>
      <c r="D374" s="532">
        <v>0.97</v>
      </c>
      <c r="E374" s="533">
        <v>0</v>
      </c>
      <c r="F374" s="722">
        <v>0</v>
      </c>
      <c r="G374" s="496">
        <f t="shared" si="8"/>
        <v>0</v>
      </c>
      <c r="I374" s="209"/>
      <c r="J374" s="219"/>
      <c r="K374" s="224"/>
      <c r="L374" s="224"/>
      <c r="M374" s="208"/>
      <c r="N374" s="223"/>
      <c r="O374" s="223"/>
    </row>
    <row r="375" spans="1:15" ht="15.75">
      <c r="A375" s="505" t="s">
        <v>612</v>
      </c>
      <c r="B375" s="260" t="s">
        <v>611</v>
      </c>
      <c r="C375" s="504" t="s">
        <v>19</v>
      </c>
      <c r="D375" s="532">
        <f>D359</f>
        <v>6.11</v>
      </c>
      <c r="E375" s="533">
        <v>1</v>
      </c>
      <c r="F375" s="722">
        <v>0</v>
      </c>
      <c r="G375" s="496">
        <f t="shared" si="8"/>
        <v>6.11</v>
      </c>
      <c r="I375" s="209"/>
      <c r="J375" s="219"/>
      <c r="K375" s="224"/>
      <c r="L375" s="224"/>
      <c r="M375" s="208"/>
      <c r="N375" s="223"/>
      <c r="O375" s="223"/>
    </row>
    <row r="376" spans="1:15" ht="15.75">
      <c r="A376" s="505" t="s">
        <v>540</v>
      </c>
      <c r="B376" s="260" t="s">
        <v>539</v>
      </c>
      <c r="C376" s="504" t="s">
        <v>19</v>
      </c>
      <c r="D376" s="532">
        <f>D360</f>
        <v>0.55000000000000004</v>
      </c>
      <c r="E376" s="533">
        <v>1</v>
      </c>
      <c r="F376" s="722">
        <v>0</v>
      </c>
      <c r="G376" s="496">
        <f t="shared" si="8"/>
        <v>0.55000000000000004</v>
      </c>
      <c r="I376" s="209"/>
      <c r="J376" s="219"/>
      <c r="K376" s="224"/>
      <c r="L376" s="224"/>
      <c r="M376" s="208"/>
      <c r="N376" s="223"/>
      <c r="O376" s="223"/>
    </row>
    <row r="377" spans="1:15" ht="30">
      <c r="A377" s="501" t="s">
        <v>610</v>
      </c>
      <c r="B377" s="365" t="s">
        <v>562</v>
      </c>
      <c r="C377" s="435" t="s">
        <v>560</v>
      </c>
      <c r="D377" s="527">
        <v>17.3</v>
      </c>
      <c r="E377" s="531">
        <v>4.5</v>
      </c>
      <c r="F377" s="726">
        <v>0.03</v>
      </c>
      <c r="G377" s="496">
        <f>D377*E377*1.03</f>
        <v>80.185500000000005</v>
      </c>
      <c r="I377" s="209"/>
      <c r="J377" s="219"/>
      <c r="K377" s="224"/>
      <c r="L377" s="224"/>
      <c r="M377" s="208"/>
      <c r="N377" s="223"/>
      <c r="O377" s="223"/>
    </row>
    <row r="378" spans="1:15" ht="15.75">
      <c r="A378" s="501" t="s">
        <v>609</v>
      </c>
      <c r="B378" s="365" t="s">
        <v>608</v>
      </c>
      <c r="C378" s="500" t="s">
        <v>560</v>
      </c>
      <c r="D378" s="527">
        <v>17.3</v>
      </c>
      <c r="E378" s="531">
        <v>4.5</v>
      </c>
      <c r="F378" s="726">
        <v>0.03</v>
      </c>
      <c r="G378" s="496">
        <f t="shared" ref="G378:G379" si="9">D378*E378*1.03</f>
        <v>80.185500000000005</v>
      </c>
      <c r="I378" s="209"/>
      <c r="J378" s="219"/>
      <c r="K378" s="224"/>
      <c r="L378" s="224"/>
      <c r="M378" s="208"/>
      <c r="N378" s="223"/>
      <c r="O378" s="223"/>
    </row>
    <row r="379" spans="1:15" ht="30">
      <c r="A379" s="501" t="s">
        <v>607</v>
      </c>
      <c r="B379" s="365" t="s">
        <v>561</v>
      </c>
      <c r="C379" s="435" t="s">
        <v>560</v>
      </c>
      <c r="D379" s="527">
        <v>12.54</v>
      </c>
      <c r="E379" s="531">
        <v>6.5</v>
      </c>
      <c r="F379" s="726">
        <v>0.03</v>
      </c>
      <c r="G379" s="496">
        <f t="shared" si="9"/>
        <v>83.955299999999994</v>
      </c>
      <c r="I379" s="209"/>
      <c r="J379" s="219"/>
      <c r="K379" s="224"/>
      <c r="L379" s="224"/>
      <c r="M379" s="208"/>
      <c r="N379" s="223"/>
      <c r="O379" s="223"/>
    </row>
    <row r="380" spans="1:15" ht="16.5" thickBot="1">
      <c r="A380" s="530" t="s">
        <v>606</v>
      </c>
      <c r="B380" s="462" t="s">
        <v>605</v>
      </c>
      <c r="C380" s="529" t="s">
        <v>176</v>
      </c>
      <c r="D380" s="539">
        <v>216.46549999999999</v>
      </c>
      <c r="E380" s="528">
        <v>4.4999999999999998E-2</v>
      </c>
      <c r="F380" s="722">
        <v>0</v>
      </c>
      <c r="G380" s="741">
        <f t="shared" si="8"/>
        <v>9.740947499999999</v>
      </c>
      <c r="I380" s="209"/>
      <c r="J380" s="219"/>
      <c r="K380" s="224"/>
      <c r="L380" s="224"/>
      <c r="M380" s="208"/>
      <c r="N380" s="223"/>
      <c r="O380" s="223"/>
    </row>
    <row r="381" spans="1:15" ht="16.5" thickBot="1">
      <c r="A381" s="704" t="e">
        <f>#REF!</f>
        <v>#REF!</v>
      </c>
      <c r="B381" s="704"/>
      <c r="C381" s="704"/>
      <c r="D381" s="704"/>
      <c r="E381" s="704"/>
      <c r="F381" s="742"/>
      <c r="G381" s="710">
        <f>SUM(G368:G380)</f>
        <v>289.16184749999996</v>
      </c>
      <c r="I381" s="438"/>
      <c r="J381" s="438"/>
      <c r="K381" s="437"/>
      <c r="L381" s="224"/>
      <c r="M381" s="208"/>
      <c r="N381" s="223"/>
      <c r="O381" s="223"/>
    </row>
    <row r="382" spans="1:15" ht="16.5" thickBot="1">
      <c r="A382" s="274"/>
      <c r="B382" s="292"/>
      <c r="C382" s="526"/>
      <c r="D382" s="271"/>
      <c r="E382" s="270"/>
      <c r="F382" s="224"/>
      <c r="G382" s="224"/>
      <c r="H382" s="209"/>
      <c r="I382" s="219"/>
      <c r="J382" s="224"/>
      <c r="K382" s="224"/>
      <c r="L382" s="208"/>
      <c r="M382" s="223"/>
      <c r="N382" s="223"/>
    </row>
    <row r="383" spans="1:15" ht="32.25" thickBot="1">
      <c r="A383" s="236" t="s">
        <v>2</v>
      </c>
      <c r="B383" s="236" t="s">
        <v>4</v>
      </c>
      <c r="C383" s="235" t="s">
        <v>449</v>
      </c>
      <c r="D383" s="234" t="s">
        <v>159</v>
      </c>
      <c r="E383" s="234" t="s">
        <v>356</v>
      </c>
      <c r="F383" s="233"/>
      <c r="G383" s="232"/>
      <c r="H383" s="231"/>
      <c r="I383" s="230"/>
      <c r="J383" s="229"/>
      <c r="K383" s="224"/>
      <c r="L383" s="208"/>
      <c r="M383" s="223"/>
      <c r="N383" s="223"/>
    </row>
    <row r="384" spans="1:15" s="331" customFormat="1" ht="45.75" thickBot="1">
      <c r="A384" s="307" t="s">
        <v>396</v>
      </c>
      <c r="B384" s="538" t="s">
        <v>397</v>
      </c>
      <c r="C384" s="306" t="str">
        <f>C248</f>
        <v>UNID</v>
      </c>
      <c r="D384" s="305">
        <f>C387</f>
        <v>1</v>
      </c>
      <c r="E384" s="395">
        <f>G419</f>
        <v>328.11533000000003</v>
      </c>
      <c r="F384" s="537"/>
      <c r="G384" s="326"/>
      <c r="H384" s="265"/>
      <c r="I384" s="265"/>
      <c r="J384" s="326"/>
      <c r="K384" s="326"/>
      <c r="L384" s="326"/>
      <c r="M384" s="326"/>
      <c r="N384" s="326"/>
    </row>
    <row r="385" spans="1:15" s="331" customFormat="1" ht="15.75">
      <c r="A385" s="274"/>
      <c r="B385" s="292"/>
      <c r="C385" s="270"/>
      <c r="D385" s="271"/>
      <c r="E385" s="270"/>
      <c r="F385" s="224"/>
      <c r="G385" s="224"/>
      <c r="H385" s="209"/>
      <c r="I385" s="219"/>
      <c r="J385" s="224"/>
      <c r="K385" s="224"/>
      <c r="L385" s="208"/>
      <c r="M385" s="326"/>
      <c r="N385" s="326"/>
    </row>
    <row r="386" spans="1:15" ht="15.75">
      <c r="A386" s="343"/>
      <c r="B386" s="342" t="s">
        <v>513</v>
      </c>
      <c r="C386" s="298" t="s">
        <v>159</v>
      </c>
      <c r="D386" s="341" t="s">
        <v>449</v>
      </c>
      <c r="E386" s="290"/>
      <c r="F386" s="326"/>
      <c r="G386" s="326"/>
      <c r="H386" s="265"/>
      <c r="I386" s="265"/>
      <c r="J386" s="326"/>
      <c r="K386" s="326"/>
      <c r="L386" s="474"/>
      <c r="M386" s="223"/>
      <c r="N386" s="223"/>
    </row>
    <row r="387" spans="1:15" ht="15.75">
      <c r="A387" s="274"/>
      <c r="B387" s="288" t="s">
        <v>471</v>
      </c>
      <c r="C387" s="221">
        <v>1</v>
      </c>
      <c r="D387" s="295" t="s">
        <v>447</v>
      </c>
      <c r="E387" s="270"/>
      <c r="F387" s="224"/>
      <c r="G387" s="224"/>
      <c r="H387" s="209"/>
      <c r="I387" s="219"/>
      <c r="J387" s="224"/>
      <c r="K387" s="224"/>
      <c r="L387" s="208"/>
      <c r="M387" s="223"/>
      <c r="N387" s="223"/>
    </row>
    <row r="388" spans="1:15" ht="16.5" thickBot="1">
      <c r="A388" s="274"/>
      <c r="B388" s="292"/>
      <c r="C388" s="526"/>
      <c r="D388" s="271"/>
      <c r="E388" s="270"/>
      <c r="F388" s="224"/>
      <c r="G388" s="224"/>
      <c r="H388" s="209"/>
      <c r="I388" s="219"/>
      <c r="J388" s="224"/>
      <c r="K388" s="224"/>
      <c r="L388" s="208"/>
      <c r="M388" s="223"/>
      <c r="N388" s="223"/>
    </row>
    <row r="389" spans="1:15" ht="16.5" thickBot="1">
      <c r="A389" s="274"/>
      <c r="B389" s="275" t="s">
        <v>622</v>
      </c>
      <c r="C389" s="272"/>
      <c r="D389" s="271"/>
      <c r="E389" s="270"/>
      <c r="F389" s="224"/>
      <c r="G389" s="224"/>
      <c r="H389" s="209"/>
      <c r="I389" s="219"/>
      <c r="J389" s="224"/>
      <c r="K389" s="224"/>
      <c r="L389" s="208"/>
      <c r="M389" s="223"/>
      <c r="N389" s="223"/>
    </row>
    <row r="390" spans="1:15" ht="45.75" thickBot="1">
      <c r="A390" s="274"/>
      <c r="B390" s="273" t="s">
        <v>621</v>
      </c>
      <c r="C390" s="272"/>
      <c r="D390" s="271"/>
      <c r="E390" s="270"/>
      <c r="F390" s="224"/>
      <c r="G390" s="224"/>
      <c r="H390" s="209"/>
      <c r="I390" s="219"/>
      <c r="J390" s="224"/>
      <c r="K390" s="224"/>
      <c r="L390" s="208"/>
      <c r="M390" s="223"/>
      <c r="N390" s="223"/>
    </row>
    <row r="391" spans="1:15" s="264" customFormat="1" ht="16.5" thickBot="1">
      <c r="A391" s="268" t="s">
        <v>465</v>
      </c>
      <c r="B391" s="268" t="s">
        <v>464</v>
      </c>
      <c r="C391" s="268" t="s">
        <v>463</v>
      </c>
      <c r="D391" s="268" t="s">
        <v>462</v>
      </c>
      <c r="E391" s="268" t="s">
        <v>461</v>
      </c>
      <c r="F391" s="268" t="s">
        <v>460</v>
      </c>
      <c r="G391" s="727" t="s">
        <v>459</v>
      </c>
      <c r="I391" s="267"/>
      <c r="J391" s="267"/>
      <c r="K391" s="267"/>
      <c r="L391" s="265"/>
      <c r="M391" s="266"/>
      <c r="N391" s="265"/>
      <c r="O391" s="265"/>
    </row>
    <row r="392" spans="1:15" ht="15.75">
      <c r="A392" s="518" t="s">
        <v>550</v>
      </c>
      <c r="B392" s="517" t="s">
        <v>549</v>
      </c>
      <c r="C392" s="516" t="s">
        <v>19</v>
      </c>
      <c r="D392" s="535">
        <v>0.71</v>
      </c>
      <c r="E392" s="536">
        <v>12</v>
      </c>
      <c r="F392" s="725">
        <v>0</v>
      </c>
      <c r="G392" s="512">
        <f>D392*E392</f>
        <v>8.52</v>
      </c>
      <c r="I392" s="209"/>
      <c r="J392" s="219"/>
      <c r="K392" s="224"/>
      <c r="L392" s="224"/>
      <c r="M392" s="208"/>
      <c r="N392" s="223"/>
      <c r="O392" s="223"/>
    </row>
    <row r="393" spans="1:15" ht="15.75">
      <c r="A393" s="505" t="s">
        <v>590</v>
      </c>
      <c r="B393" s="260" t="s">
        <v>615</v>
      </c>
      <c r="C393" s="504" t="s">
        <v>9</v>
      </c>
      <c r="D393" s="532">
        <v>0.92030000000000001</v>
      </c>
      <c r="E393" s="533">
        <v>37</v>
      </c>
      <c r="F393" s="722">
        <v>0</v>
      </c>
      <c r="G393" s="496">
        <f t="shared" ref="G393:G402" si="10">D393*E393</f>
        <v>34.051099999999998</v>
      </c>
      <c r="I393" s="209"/>
      <c r="J393" s="219"/>
      <c r="K393" s="224"/>
      <c r="L393" s="224"/>
      <c r="M393" s="208"/>
      <c r="N393" s="223"/>
      <c r="O393" s="223"/>
    </row>
    <row r="394" spans="1:15" ht="30">
      <c r="A394" s="505" t="s">
        <v>544</v>
      </c>
      <c r="B394" s="260" t="s">
        <v>543</v>
      </c>
      <c r="C394" s="504" t="s">
        <v>19</v>
      </c>
      <c r="D394" s="532">
        <v>4.1399999999999997</v>
      </c>
      <c r="E394" s="533">
        <v>4</v>
      </c>
      <c r="F394" s="722">
        <v>0</v>
      </c>
      <c r="G394" s="496">
        <f t="shared" si="10"/>
        <v>16.559999999999999</v>
      </c>
      <c r="I394" s="209"/>
      <c r="J394" s="219"/>
      <c r="K394" s="224"/>
      <c r="L394" s="224"/>
      <c r="M394" s="208"/>
      <c r="N394" s="223"/>
      <c r="O394" s="223"/>
    </row>
    <row r="395" spans="1:15" ht="15.75">
      <c r="A395" s="505" t="s">
        <v>620</v>
      </c>
      <c r="B395" s="260" t="s">
        <v>619</v>
      </c>
      <c r="C395" s="504" t="s">
        <v>19</v>
      </c>
      <c r="D395" s="532">
        <v>4.88</v>
      </c>
      <c r="E395" s="533">
        <v>3</v>
      </c>
      <c r="F395" s="722">
        <v>0</v>
      </c>
      <c r="G395" s="496">
        <f t="shared" si="10"/>
        <v>14.64</v>
      </c>
      <c r="I395" s="209"/>
      <c r="J395" s="219"/>
      <c r="K395" s="224"/>
      <c r="L395" s="224"/>
      <c r="M395" s="208"/>
      <c r="N395" s="223"/>
      <c r="O395" s="223"/>
    </row>
    <row r="396" spans="1:15" ht="15.75">
      <c r="A396" s="505" t="s">
        <v>542</v>
      </c>
      <c r="B396" s="260" t="s">
        <v>541</v>
      </c>
      <c r="C396" s="504" t="s">
        <v>19</v>
      </c>
      <c r="D396" s="532">
        <v>0.41</v>
      </c>
      <c r="E396" s="533">
        <v>1</v>
      </c>
      <c r="F396" s="722">
        <v>0</v>
      </c>
      <c r="G396" s="496">
        <f t="shared" si="10"/>
        <v>0.41</v>
      </c>
      <c r="I396" s="209"/>
      <c r="J396" s="219"/>
      <c r="K396" s="224"/>
      <c r="L396" s="224"/>
      <c r="M396" s="208"/>
      <c r="N396" s="223"/>
      <c r="O396" s="223"/>
    </row>
    <row r="397" spans="1:15" ht="15.75">
      <c r="A397" s="505" t="s">
        <v>580</v>
      </c>
      <c r="B397" s="260" t="s">
        <v>613</v>
      </c>
      <c r="C397" s="504" t="s">
        <v>19</v>
      </c>
      <c r="D397" s="532">
        <v>0.97</v>
      </c>
      <c r="E397" s="533">
        <v>1</v>
      </c>
      <c r="F397" s="722">
        <v>0</v>
      </c>
      <c r="G397" s="496">
        <f t="shared" si="10"/>
        <v>0.97</v>
      </c>
      <c r="I397" s="209"/>
      <c r="J397" s="219"/>
      <c r="K397" s="224"/>
      <c r="L397" s="224"/>
      <c r="M397" s="208"/>
      <c r="N397" s="223"/>
      <c r="O397" s="223"/>
    </row>
    <row r="398" spans="1:15" ht="15.75">
      <c r="A398" s="505" t="s">
        <v>540</v>
      </c>
      <c r="B398" s="260" t="s">
        <v>539</v>
      </c>
      <c r="C398" s="504" t="s">
        <v>19</v>
      </c>
      <c r="D398" s="532">
        <v>0.55000000000000004</v>
      </c>
      <c r="E398" s="533">
        <v>3</v>
      </c>
      <c r="F398" s="722">
        <v>0</v>
      </c>
      <c r="G398" s="496">
        <f t="shared" si="10"/>
        <v>1.6500000000000001</v>
      </c>
      <c r="I398" s="209"/>
      <c r="J398" s="219"/>
      <c r="K398" s="224"/>
      <c r="L398" s="224"/>
      <c r="M398" s="208"/>
      <c r="N398" s="223"/>
      <c r="O398" s="223"/>
    </row>
    <row r="399" spans="1:15" ht="30">
      <c r="A399" s="501" t="s">
        <v>610</v>
      </c>
      <c r="B399" s="365" t="s">
        <v>562</v>
      </c>
      <c r="C399" s="500" t="s">
        <v>560</v>
      </c>
      <c r="D399" s="527">
        <v>17.3</v>
      </c>
      <c r="E399" s="531">
        <v>5.5</v>
      </c>
      <c r="F399" s="726">
        <v>0.03</v>
      </c>
      <c r="G399" s="496">
        <f>D399*E399*1.03</f>
        <v>98.004500000000007</v>
      </c>
      <c r="I399" s="209"/>
      <c r="J399" s="219"/>
      <c r="K399" s="224"/>
      <c r="L399" s="224"/>
      <c r="M399" s="208"/>
      <c r="N399" s="223"/>
      <c r="O399" s="223"/>
    </row>
    <row r="400" spans="1:15" ht="15.75">
      <c r="A400" s="501" t="s">
        <v>609</v>
      </c>
      <c r="B400" s="365" t="s">
        <v>608</v>
      </c>
      <c r="C400" s="500" t="s">
        <v>560</v>
      </c>
      <c r="D400" s="527">
        <v>17.3</v>
      </c>
      <c r="E400" s="531">
        <v>6</v>
      </c>
      <c r="F400" s="726">
        <v>0.03</v>
      </c>
      <c r="G400" s="496">
        <f t="shared" ref="G400:G401" si="11">D400*E400*1.03</f>
        <v>106.91400000000002</v>
      </c>
      <c r="I400" s="209"/>
      <c r="J400" s="219"/>
      <c r="K400" s="224"/>
      <c r="L400" s="224"/>
      <c r="M400" s="208"/>
      <c r="N400" s="223"/>
      <c r="O400" s="223"/>
    </row>
    <row r="401" spans="1:15" ht="30">
      <c r="A401" s="501" t="s">
        <v>607</v>
      </c>
      <c r="B401" s="365" t="s">
        <v>561</v>
      </c>
      <c r="C401" s="500" t="s">
        <v>560</v>
      </c>
      <c r="D401" s="527">
        <v>12.54</v>
      </c>
      <c r="E401" s="531">
        <v>7.5</v>
      </c>
      <c r="F401" s="726">
        <v>0.03</v>
      </c>
      <c r="G401" s="496">
        <f t="shared" si="11"/>
        <v>96.871499999999997</v>
      </c>
      <c r="I401" s="209"/>
      <c r="J401" s="219"/>
      <c r="K401" s="224"/>
      <c r="L401" s="224"/>
      <c r="M401" s="208"/>
      <c r="N401" s="223"/>
      <c r="O401" s="223"/>
    </row>
    <row r="402" spans="1:15" ht="16.5" thickBot="1">
      <c r="A402" s="530" t="s">
        <v>606</v>
      </c>
      <c r="B402" s="462" t="s">
        <v>605</v>
      </c>
      <c r="C402" s="529" t="s">
        <v>70</v>
      </c>
      <c r="D402" s="527">
        <v>216.46549999999999</v>
      </c>
      <c r="E402" s="528">
        <v>0.06</v>
      </c>
      <c r="F402" s="722">
        <v>0</v>
      </c>
      <c r="G402" s="741">
        <f t="shared" si="10"/>
        <v>12.987929999999999</v>
      </c>
      <c r="I402" s="209"/>
      <c r="J402" s="219"/>
      <c r="K402" s="224"/>
      <c r="L402" s="224"/>
      <c r="M402" s="208"/>
      <c r="N402" s="223"/>
      <c r="O402" s="223"/>
    </row>
    <row r="403" spans="1:15" ht="16.5" thickBot="1">
      <c r="A403" s="534"/>
      <c r="B403" s="534"/>
      <c r="C403" s="534"/>
      <c r="D403" s="534"/>
      <c r="E403" s="534"/>
      <c r="F403" s="740"/>
      <c r="G403" s="708">
        <f>SUM(G392:G402)-0.01</f>
        <v>391.56903</v>
      </c>
      <c r="I403" s="209"/>
      <c r="J403" s="219"/>
      <c r="K403" s="224"/>
      <c r="L403" s="224"/>
      <c r="M403" s="208"/>
      <c r="N403" s="223"/>
      <c r="O403" s="223"/>
    </row>
    <row r="404" spans="1:15" ht="16.5" thickBot="1">
      <c r="A404" s="522"/>
      <c r="B404" s="522"/>
      <c r="C404" s="522"/>
      <c r="D404" s="522"/>
      <c r="E404" s="522"/>
      <c r="F404" s="521"/>
      <c r="G404" s="520"/>
      <c r="H404" s="519"/>
      <c r="I404" s="209"/>
      <c r="J404" s="219"/>
      <c r="K404" s="224"/>
      <c r="L404" s="224"/>
      <c r="M404" s="224"/>
      <c r="N404" s="223"/>
      <c r="O404" s="223"/>
    </row>
    <row r="405" spans="1:15" ht="16.5" thickBot="1">
      <c r="A405" s="804" t="s">
        <v>551</v>
      </c>
      <c r="B405" s="804"/>
      <c r="C405" s="804"/>
      <c r="D405" s="804"/>
      <c r="E405" s="804"/>
      <c r="F405" s="804"/>
      <c r="G405" s="818"/>
      <c r="H405" s="804"/>
      <c r="I405" s="209"/>
      <c r="J405" s="219"/>
      <c r="K405" s="224"/>
      <c r="L405" s="224"/>
      <c r="M405" s="208"/>
      <c r="N405" s="223"/>
      <c r="O405" s="223"/>
    </row>
    <row r="406" spans="1:15" ht="15.75">
      <c r="A406" s="505" t="s">
        <v>550</v>
      </c>
      <c r="B406" s="260" t="s">
        <v>549</v>
      </c>
      <c r="C406" s="504" t="s">
        <v>19</v>
      </c>
      <c r="D406" s="535">
        <v>0.71</v>
      </c>
      <c r="E406" s="533">
        <v>0</v>
      </c>
      <c r="F406" s="722">
        <v>0</v>
      </c>
      <c r="G406" s="512">
        <f>D406*E406</f>
        <v>0</v>
      </c>
      <c r="I406" s="209"/>
      <c r="J406" s="219"/>
      <c r="K406" s="224"/>
      <c r="L406" s="224"/>
      <c r="M406" s="208"/>
      <c r="N406" s="223"/>
      <c r="O406" s="223"/>
    </row>
    <row r="407" spans="1:15" ht="15.75">
      <c r="A407" s="505" t="s">
        <v>590</v>
      </c>
      <c r="B407" s="260" t="s">
        <v>615</v>
      </c>
      <c r="C407" s="504" t="s">
        <v>9</v>
      </c>
      <c r="D407" s="532">
        <v>0.92030000000000001</v>
      </c>
      <c r="E407" s="533">
        <v>0</v>
      </c>
      <c r="F407" s="722">
        <v>0</v>
      </c>
      <c r="G407" s="496">
        <f t="shared" ref="G407:G418" si="12">D407*E407</f>
        <v>0</v>
      </c>
      <c r="I407" s="209"/>
      <c r="J407" s="219"/>
      <c r="K407" s="224"/>
      <c r="L407" s="224"/>
      <c r="M407" s="208"/>
      <c r="N407" s="223"/>
      <c r="O407" s="223"/>
    </row>
    <row r="408" spans="1:15" ht="15.75">
      <c r="A408" s="366" t="s">
        <v>588</v>
      </c>
      <c r="B408" s="452" t="s">
        <v>614</v>
      </c>
      <c r="C408" s="435" t="s">
        <v>9</v>
      </c>
      <c r="D408" s="527">
        <v>0.7298</v>
      </c>
      <c r="E408" s="531">
        <v>37</v>
      </c>
      <c r="F408" s="722">
        <v>0</v>
      </c>
      <c r="G408" s="496">
        <f t="shared" si="12"/>
        <v>27.002600000000001</v>
      </c>
      <c r="I408" s="219"/>
      <c r="J408" s="224"/>
      <c r="K408" s="224"/>
      <c r="L408" s="224"/>
      <c r="M408" s="223"/>
      <c r="N408" s="223"/>
    </row>
    <row r="409" spans="1:15" ht="30">
      <c r="A409" s="505" t="s">
        <v>544</v>
      </c>
      <c r="B409" s="260" t="s">
        <v>543</v>
      </c>
      <c r="C409" s="504" t="s">
        <v>19</v>
      </c>
      <c r="D409" s="532">
        <v>4.1399999999999997</v>
      </c>
      <c r="E409" s="533">
        <v>0</v>
      </c>
      <c r="F409" s="722">
        <v>0</v>
      </c>
      <c r="G409" s="496">
        <f t="shared" si="12"/>
        <v>0</v>
      </c>
      <c r="I409" s="209"/>
      <c r="J409" s="219"/>
      <c r="K409" s="224"/>
      <c r="L409" s="224"/>
      <c r="M409" s="208"/>
      <c r="N409" s="223"/>
      <c r="O409" s="223"/>
    </row>
    <row r="410" spans="1:15" ht="30">
      <c r="A410" s="366" t="s">
        <v>523</v>
      </c>
      <c r="B410" s="365" t="s">
        <v>522</v>
      </c>
      <c r="C410" s="435" t="s">
        <v>521</v>
      </c>
      <c r="D410" s="527">
        <v>0.97</v>
      </c>
      <c r="E410" s="531">
        <v>12</v>
      </c>
      <c r="F410" s="722">
        <v>0</v>
      </c>
      <c r="G410" s="496">
        <f t="shared" si="12"/>
        <v>11.64</v>
      </c>
      <c r="I410" s="219"/>
      <c r="J410" s="224"/>
      <c r="K410" s="224"/>
      <c r="L410" s="224"/>
      <c r="M410" s="223"/>
      <c r="N410" s="223"/>
    </row>
    <row r="411" spans="1:15" ht="15.75">
      <c r="A411" s="505" t="s">
        <v>620</v>
      </c>
      <c r="B411" s="260" t="s">
        <v>619</v>
      </c>
      <c r="C411" s="504" t="s">
        <v>19</v>
      </c>
      <c r="D411" s="532">
        <f>D395</f>
        <v>4.88</v>
      </c>
      <c r="E411" s="533">
        <v>1</v>
      </c>
      <c r="F411" s="722">
        <v>0</v>
      </c>
      <c r="G411" s="496">
        <f t="shared" si="12"/>
        <v>4.88</v>
      </c>
      <c r="I411" s="209"/>
      <c r="J411" s="219"/>
      <c r="K411" s="224"/>
      <c r="L411" s="224"/>
      <c r="M411" s="208"/>
      <c r="N411" s="223"/>
      <c r="O411" s="223"/>
    </row>
    <row r="412" spans="1:15" ht="15.75">
      <c r="A412" s="505" t="s">
        <v>542</v>
      </c>
      <c r="B412" s="260" t="s">
        <v>541</v>
      </c>
      <c r="C412" s="504" t="s">
        <v>19</v>
      </c>
      <c r="D412" s="532">
        <v>0.41</v>
      </c>
      <c r="E412" s="533">
        <v>0</v>
      </c>
      <c r="F412" s="722">
        <v>0</v>
      </c>
      <c r="G412" s="496">
        <f t="shared" si="12"/>
        <v>0</v>
      </c>
      <c r="I412" s="209"/>
      <c r="J412" s="219"/>
      <c r="K412" s="224"/>
      <c r="L412" s="224"/>
      <c r="M412" s="208"/>
      <c r="N412" s="223"/>
      <c r="O412" s="223"/>
    </row>
    <row r="413" spans="1:15" ht="15.75">
      <c r="A413" s="505" t="s">
        <v>580</v>
      </c>
      <c r="B413" s="260" t="s">
        <v>613</v>
      </c>
      <c r="C413" s="504" t="s">
        <v>19</v>
      </c>
      <c r="D413" s="532">
        <v>0.97</v>
      </c>
      <c r="E413" s="533">
        <v>0</v>
      </c>
      <c r="F413" s="722">
        <v>0</v>
      </c>
      <c r="G413" s="496">
        <f t="shared" si="12"/>
        <v>0</v>
      </c>
      <c r="I413" s="209"/>
      <c r="J413" s="219"/>
      <c r="K413" s="224"/>
      <c r="L413" s="224"/>
      <c r="M413" s="208"/>
      <c r="N413" s="223"/>
      <c r="O413" s="223"/>
    </row>
    <row r="414" spans="1:15" ht="15.75">
      <c r="A414" s="505" t="s">
        <v>540</v>
      </c>
      <c r="B414" s="260" t="s">
        <v>539</v>
      </c>
      <c r="C414" s="504" t="s">
        <v>19</v>
      </c>
      <c r="D414" s="532">
        <v>0.55000000000000004</v>
      </c>
      <c r="E414" s="533">
        <v>1</v>
      </c>
      <c r="F414" s="722">
        <v>0</v>
      </c>
      <c r="G414" s="496">
        <f t="shared" si="12"/>
        <v>0.55000000000000004</v>
      </c>
      <c r="I414" s="209"/>
      <c r="J414" s="219"/>
      <c r="K414" s="224"/>
      <c r="L414" s="224"/>
      <c r="M414" s="208"/>
      <c r="N414" s="223"/>
      <c r="O414" s="223"/>
    </row>
    <row r="415" spans="1:15" ht="30">
      <c r="A415" s="501" t="s">
        <v>610</v>
      </c>
      <c r="B415" s="365" t="s">
        <v>562</v>
      </c>
      <c r="C415" s="435" t="s">
        <v>560</v>
      </c>
      <c r="D415" s="527">
        <v>17.3</v>
      </c>
      <c r="E415" s="531">
        <v>4.5</v>
      </c>
      <c r="F415" s="726">
        <v>0.03</v>
      </c>
      <c r="G415" s="496">
        <f>D415*E415*1.03</f>
        <v>80.185500000000005</v>
      </c>
      <c r="I415" s="209"/>
      <c r="J415" s="219"/>
      <c r="K415" s="224"/>
      <c r="L415" s="224"/>
      <c r="M415" s="208"/>
      <c r="N415" s="223"/>
      <c r="O415" s="223"/>
    </row>
    <row r="416" spans="1:15" ht="15.75">
      <c r="A416" s="501" t="s">
        <v>609</v>
      </c>
      <c r="B416" s="365" t="s">
        <v>608</v>
      </c>
      <c r="C416" s="500" t="s">
        <v>560</v>
      </c>
      <c r="D416" s="527">
        <v>17.3</v>
      </c>
      <c r="E416" s="531">
        <v>6</v>
      </c>
      <c r="F416" s="726">
        <v>0.03</v>
      </c>
      <c r="G416" s="496">
        <f t="shared" ref="G416:G417" si="13">D416*E416*1.03</f>
        <v>106.91400000000002</v>
      </c>
      <c r="I416" s="209"/>
      <c r="J416" s="219"/>
      <c r="K416" s="224"/>
      <c r="L416" s="224"/>
      <c r="M416" s="208"/>
      <c r="N416" s="223"/>
      <c r="O416" s="223"/>
    </row>
    <row r="417" spans="1:15" ht="30">
      <c r="A417" s="501" t="s">
        <v>607</v>
      </c>
      <c r="B417" s="365" t="s">
        <v>561</v>
      </c>
      <c r="C417" s="435" t="s">
        <v>560</v>
      </c>
      <c r="D417" s="527">
        <v>12.54</v>
      </c>
      <c r="E417" s="531">
        <v>6.5</v>
      </c>
      <c r="F417" s="726">
        <v>0.03</v>
      </c>
      <c r="G417" s="496">
        <f t="shared" si="13"/>
        <v>83.955299999999994</v>
      </c>
      <c r="I417" s="209"/>
      <c r="J417" s="219"/>
      <c r="K417" s="224"/>
      <c r="L417" s="224"/>
      <c r="M417" s="208"/>
      <c r="N417" s="223"/>
      <c r="O417" s="223"/>
    </row>
    <row r="418" spans="1:15" ht="16.5" thickBot="1">
      <c r="A418" s="530" t="s">
        <v>606</v>
      </c>
      <c r="B418" s="462" t="s">
        <v>605</v>
      </c>
      <c r="C418" s="529" t="s">
        <v>70</v>
      </c>
      <c r="D418" s="527">
        <f>D402</f>
        <v>216.46549999999999</v>
      </c>
      <c r="E418" s="528">
        <v>0.06</v>
      </c>
      <c r="F418" s="722">
        <v>0</v>
      </c>
      <c r="G418" s="741">
        <f t="shared" si="12"/>
        <v>12.987929999999999</v>
      </c>
      <c r="I418" s="209"/>
      <c r="J418" s="219"/>
      <c r="K418" s="224"/>
      <c r="L418" s="224"/>
      <c r="M418" s="208"/>
      <c r="N418" s="223"/>
      <c r="O418" s="223"/>
    </row>
    <row r="419" spans="1:15" ht="16.5" thickBot="1">
      <c r="A419" s="704" t="e">
        <f>#REF!</f>
        <v>#REF!</v>
      </c>
      <c r="B419" s="704"/>
      <c r="C419" s="704"/>
      <c r="D419" s="704"/>
      <c r="E419" s="704"/>
      <c r="F419" s="742"/>
      <c r="G419" s="710">
        <f>SUM(G406:G418)</f>
        <v>328.11533000000003</v>
      </c>
      <c r="I419" s="438"/>
      <c r="J419" s="438"/>
      <c r="K419" s="437"/>
      <c r="L419" s="224"/>
      <c r="M419" s="208"/>
      <c r="N419" s="223"/>
      <c r="O419" s="223"/>
    </row>
    <row r="420" spans="1:15" ht="16.5" thickBot="1">
      <c r="A420" s="229"/>
      <c r="B420" s="229"/>
      <c r="C420" s="229"/>
      <c r="D420" s="229"/>
      <c r="E420" s="229"/>
      <c r="F420" s="233"/>
      <c r="G420" s="232"/>
      <c r="H420" s="231"/>
      <c r="I420" s="230"/>
      <c r="J420" s="229"/>
      <c r="K420" s="224"/>
      <c r="L420" s="208"/>
      <c r="M420" s="223"/>
      <c r="N420" s="223"/>
    </row>
    <row r="421" spans="1:15" ht="32.25" thickBot="1">
      <c r="A421" s="236" t="s">
        <v>2</v>
      </c>
      <c r="B421" s="236" t="s">
        <v>4</v>
      </c>
      <c r="C421" s="235" t="s">
        <v>449</v>
      </c>
      <c r="D421" s="234" t="s">
        <v>159</v>
      </c>
      <c r="E421" s="234" t="s">
        <v>356</v>
      </c>
      <c r="F421" s="233"/>
      <c r="G421" s="232"/>
      <c r="H421" s="231"/>
      <c r="I421" s="230"/>
      <c r="J421" s="229"/>
      <c r="K421" s="224"/>
      <c r="L421" s="208"/>
      <c r="M421" s="223"/>
      <c r="N421" s="223"/>
    </row>
    <row r="422" spans="1:15" ht="45.75" thickBot="1">
      <c r="A422" s="317" t="s">
        <v>398</v>
      </c>
      <c r="B422" s="273" t="s">
        <v>618</v>
      </c>
      <c r="C422" s="332" t="str">
        <f>C384</f>
        <v>UNID</v>
      </c>
      <c r="D422" s="316">
        <f>C425</f>
        <v>3</v>
      </c>
      <c r="E422" s="395">
        <f>G458</f>
        <v>360.08053000000001</v>
      </c>
      <c r="F422" s="224"/>
      <c r="G422" s="224"/>
      <c r="H422" s="209"/>
      <c r="I422" s="219"/>
      <c r="J422" s="224"/>
      <c r="K422" s="224"/>
      <c r="L422" s="224"/>
      <c r="M422" s="223"/>
      <c r="N422" s="223"/>
    </row>
    <row r="423" spans="1:15" s="331" customFormat="1" ht="15.75">
      <c r="A423" s="274"/>
      <c r="B423" s="292"/>
      <c r="C423" s="270"/>
      <c r="D423" s="271"/>
      <c r="E423" s="270"/>
      <c r="F423" s="224"/>
      <c r="G423" s="224"/>
      <c r="H423" s="209"/>
      <c r="I423" s="219"/>
      <c r="J423" s="224"/>
      <c r="K423" s="224"/>
      <c r="L423" s="208"/>
      <c r="M423" s="326"/>
      <c r="N423" s="326"/>
    </row>
    <row r="424" spans="1:15" ht="15.75">
      <c r="A424" s="343"/>
      <c r="B424" s="342" t="s">
        <v>513</v>
      </c>
      <c r="C424" s="298" t="s">
        <v>159</v>
      </c>
      <c r="D424" s="341" t="s">
        <v>449</v>
      </c>
      <c r="E424" s="290"/>
      <c r="F424" s="326"/>
      <c r="G424" s="326"/>
      <c r="H424" s="265"/>
      <c r="I424" s="265"/>
      <c r="J424" s="326"/>
      <c r="K424" s="326"/>
      <c r="L424" s="474"/>
      <c r="M424" s="223"/>
      <c r="N424" s="223"/>
    </row>
    <row r="425" spans="1:15" ht="15.75">
      <c r="A425" s="274"/>
      <c r="B425" s="288" t="s">
        <v>471</v>
      </c>
      <c r="C425" s="221">
        <v>3</v>
      </c>
      <c r="D425" s="295" t="s">
        <v>447</v>
      </c>
      <c r="E425" s="270"/>
      <c r="F425" s="224"/>
      <c r="G425" s="224"/>
      <c r="H425" s="209"/>
      <c r="I425" s="219"/>
      <c r="J425" s="224"/>
      <c r="K425" s="224"/>
      <c r="L425" s="208"/>
      <c r="M425" s="223"/>
      <c r="N425" s="223"/>
    </row>
    <row r="426" spans="1:15" ht="16.5" thickBot="1">
      <c r="A426" s="274"/>
      <c r="B426" s="292"/>
      <c r="C426" s="526"/>
      <c r="D426" s="271"/>
      <c r="E426" s="270"/>
      <c r="F426" s="224"/>
      <c r="G426" s="224"/>
      <c r="H426" s="209"/>
      <c r="I426" s="219"/>
      <c r="J426" s="224"/>
      <c r="K426" s="224"/>
      <c r="L426" s="208"/>
      <c r="M426" s="223"/>
      <c r="N426" s="223"/>
    </row>
    <row r="427" spans="1:15" ht="16.5" thickBot="1">
      <c r="A427" s="274"/>
      <c r="B427" s="275" t="s">
        <v>617</v>
      </c>
      <c r="C427" s="272"/>
      <c r="D427" s="271"/>
      <c r="E427" s="270"/>
      <c r="F427" s="224"/>
      <c r="G427" s="224"/>
      <c r="H427" s="209"/>
      <c r="I427" s="219"/>
      <c r="J427" s="224"/>
      <c r="K427" s="224"/>
      <c r="L427" s="208"/>
      <c r="M427" s="223"/>
      <c r="N427" s="223"/>
    </row>
    <row r="428" spans="1:15" ht="45.75" thickBot="1">
      <c r="A428" s="274"/>
      <c r="B428" s="273" t="s">
        <v>616</v>
      </c>
      <c r="C428" s="272"/>
      <c r="D428" s="271"/>
      <c r="E428" s="270"/>
      <c r="F428" s="224"/>
      <c r="G428" s="224"/>
      <c r="H428" s="209"/>
      <c r="I428" s="219"/>
      <c r="J428" s="224"/>
      <c r="K428" s="224"/>
      <c r="L428" s="208"/>
      <c r="M428" s="223"/>
      <c r="N428" s="223"/>
    </row>
    <row r="429" spans="1:15" s="264" customFormat="1" ht="16.5" thickBot="1">
      <c r="A429" s="268" t="s">
        <v>465</v>
      </c>
      <c r="B429" s="268" t="s">
        <v>464</v>
      </c>
      <c r="C429" s="268" t="s">
        <v>463</v>
      </c>
      <c r="D429" s="268" t="s">
        <v>462</v>
      </c>
      <c r="E429" s="268" t="s">
        <v>461</v>
      </c>
      <c r="F429" s="268" t="s">
        <v>460</v>
      </c>
      <c r="G429" s="705" t="s">
        <v>459</v>
      </c>
      <c r="I429" s="267"/>
      <c r="J429" s="267"/>
      <c r="K429" s="267"/>
      <c r="L429" s="265"/>
      <c r="M429" s="266"/>
      <c r="N429" s="265"/>
      <c r="O429" s="265"/>
    </row>
    <row r="430" spans="1:15" ht="15.75">
      <c r="A430" s="518" t="s">
        <v>550</v>
      </c>
      <c r="B430" s="517" t="s">
        <v>549</v>
      </c>
      <c r="C430" s="516" t="s">
        <v>19</v>
      </c>
      <c r="D430" s="515">
        <v>0.71</v>
      </c>
      <c r="E430" s="513">
        <v>12</v>
      </c>
      <c r="F430" s="725">
        <v>0</v>
      </c>
      <c r="G430" s="733">
        <f>D430*E430</f>
        <v>8.52</v>
      </c>
      <c r="I430" s="209"/>
      <c r="J430" s="219"/>
      <c r="K430" s="224"/>
      <c r="L430" s="224"/>
      <c r="M430" s="208"/>
      <c r="N430" s="223"/>
      <c r="O430" s="223"/>
    </row>
    <row r="431" spans="1:15" ht="15.75">
      <c r="A431" s="505" t="s">
        <v>590</v>
      </c>
      <c r="B431" s="260" t="s">
        <v>615</v>
      </c>
      <c r="C431" s="504" t="s">
        <v>9</v>
      </c>
      <c r="D431" s="503">
        <v>0.92030000000000001</v>
      </c>
      <c r="E431" s="502">
        <v>37</v>
      </c>
      <c r="F431" s="722">
        <v>0</v>
      </c>
      <c r="G431" s="503">
        <f t="shared" ref="G431:G440" si="14">D431*E431</f>
        <v>34.051099999999998</v>
      </c>
      <c r="I431" s="209"/>
      <c r="J431" s="219"/>
      <c r="K431" s="224"/>
      <c r="L431" s="224"/>
      <c r="M431" s="208"/>
      <c r="N431" s="223"/>
      <c r="O431" s="223"/>
    </row>
    <row r="432" spans="1:15" ht="30">
      <c r="A432" s="505" t="s">
        <v>544</v>
      </c>
      <c r="B432" s="260" t="s">
        <v>543</v>
      </c>
      <c r="C432" s="504" t="s">
        <v>19</v>
      </c>
      <c r="D432" s="503">
        <v>4.1399999999999997</v>
      </c>
      <c r="E432" s="502">
        <v>4</v>
      </c>
      <c r="F432" s="722">
        <v>0</v>
      </c>
      <c r="G432" s="503">
        <f t="shared" si="14"/>
        <v>16.559999999999999</v>
      </c>
      <c r="I432" s="209"/>
      <c r="J432" s="219"/>
      <c r="K432" s="224"/>
      <c r="L432" s="224"/>
      <c r="M432" s="208"/>
      <c r="N432" s="223"/>
      <c r="O432" s="223"/>
    </row>
    <row r="433" spans="1:15" ht="15.75">
      <c r="A433" s="505" t="s">
        <v>542</v>
      </c>
      <c r="B433" s="260" t="s">
        <v>541</v>
      </c>
      <c r="C433" s="504" t="s">
        <v>19</v>
      </c>
      <c r="D433" s="503">
        <v>0.41</v>
      </c>
      <c r="E433" s="502">
        <v>1</v>
      </c>
      <c r="F433" s="722">
        <v>0</v>
      </c>
      <c r="G433" s="503">
        <f t="shared" si="14"/>
        <v>0.41</v>
      </c>
      <c r="I433" s="209"/>
      <c r="J433" s="219"/>
      <c r="K433" s="224"/>
      <c r="L433" s="224"/>
      <c r="M433" s="208"/>
      <c r="N433" s="223"/>
      <c r="O433" s="223"/>
    </row>
    <row r="434" spans="1:15" ht="15.75">
      <c r="A434" s="505" t="s">
        <v>580</v>
      </c>
      <c r="B434" s="260" t="s">
        <v>613</v>
      </c>
      <c r="C434" s="504" t="s">
        <v>19</v>
      </c>
      <c r="D434" s="503">
        <v>0.97</v>
      </c>
      <c r="E434" s="502">
        <v>1</v>
      </c>
      <c r="F434" s="722">
        <v>0</v>
      </c>
      <c r="G434" s="503">
        <f t="shared" si="14"/>
        <v>0.97</v>
      </c>
      <c r="I434" s="209"/>
      <c r="J434" s="219"/>
      <c r="K434" s="224"/>
      <c r="L434" s="224"/>
      <c r="M434" s="208"/>
      <c r="N434" s="223"/>
      <c r="O434" s="223"/>
    </row>
    <row r="435" spans="1:15" ht="15.75">
      <c r="A435" s="505" t="s">
        <v>612</v>
      </c>
      <c r="B435" s="260" t="s">
        <v>611</v>
      </c>
      <c r="C435" s="504" t="s">
        <v>19</v>
      </c>
      <c r="D435" s="503">
        <v>6.11</v>
      </c>
      <c r="E435" s="502">
        <v>3</v>
      </c>
      <c r="F435" s="722">
        <v>0</v>
      </c>
      <c r="G435" s="503">
        <f t="shared" si="14"/>
        <v>18.330000000000002</v>
      </c>
      <c r="I435" s="209"/>
      <c r="J435" s="219"/>
      <c r="K435" s="224"/>
      <c r="L435" s="224"/>
      <c r="M435" s="208"/>
      <c r="N435" s="223"/>
      <c r="O435" s="223"/>
    </row>
    <row r="436" spans="1:15" ht="15.75">
      <c r="A436" s="505" t="s">
        <v>540</v>
      </c>
      <c r="B436" s="260" t="s">
        <v>539</v>
      </c>
      <c r="C436" s="504" t="s">
        <v>19</v>
      </c>
      <c r="D436" s="503">
        <v>0.55000000000000004</v>
      </c>
      <c r="E436" s="502">
        <v>3</v>
      </c>
      <c r="F436" s="722">
        <v>0</v>
      </c>
      <c r="G436" s="503">
        <f t="shared" si="14"/>
        <v>1.6500000000000001</v>
      </c>
      <c r="I436" s="209"/>
      <c r="J436" s="219"/>
      <c r="K436" s="224"/>
      <c r="L436" s="224"/>
      <c r="M436" s="208"/>
      <c r="N436" s="223"/>
      <c r="O436" s="223"/>
    </row>
    <row r="437" spans="1:15" ht="30">
      <c r="A437" s="501" t="s">
        <v>610</v>
      </c>
      <c r="B437" s="365" t="s">
        <v>562</v>
      </c>
      <c r="C437" s="500" t="s">
        <v>560</v>
      </c>
      <c r="D437" s="499">
        <v>17.3</v>
      </c>
      <c r="E437" s="497">
        <v>5.5</v>
      </c>
      <c r="F437" s="726">
        <v>0.03</v>
      </c>
      <c r="G437" s="503">
        <f>D437*E437*1.03</f>
        <v>98.004500000000007</v>
      </c>
      <c r="I437" s="209"/>
      <c r="J437" s="219"/>
      <c r="K437" s="224"/>
      <c r="L437" s="224"/>
      <c r="M437" s="208"/>
      <c r="N437" s="223"/>
      <c r="O437" s="223"/>
    </row>
    <row r="438" spans="1:15" ht="15.75">
      <c r="A438" s="501" t="s">
        <v>609</v>
      </c>
      <c r="B438" s="365" t="s">
        <v>608</v>
      </c>
      <c r="C438" s="500" t="s">
        <v>560</v>
      </c>
      <c r="D438" s="499">
        <v>17.3</v>
      </c>
      <c r="E438" s="497">
        <v>6</v>
      </c>
      <c r="F438" s="726">
        <v>0.03</v>
      </c>
      <c r="G438" s="503">
        <f t="shared" ref="G438:G439" si="15">D438*E438*1.03</f>
        <v>106.91400000000002</v>
      </c>
      <c r="I438" s="209"/>
      <c r="J438" s="219"/>
      <c r="K438" s="224"/>
      <c r="L438" s="224"/>
      <c r="M438" s="208"/>
      <c r="N438" s="223"/>
      <c r="O438" s="223"/>
    </row>
    <row r="439" spans="1:15" ht="30">
      <c r="A439" s="501" t="s">
        <v>607</v>
      </c>
      <c r="B439" s="365" t="s">
        <v>561</v>
      </c>
      <c r="C439" s="500" t="s">
        <v>560</v>
      </c>
      <c r="D439" s="499">
        <v>12.54</v>
      </c>
      <c r="E439" s="497">
        <v>7.5</v>
      </c>
      <c r="F439" s="726">
        <v>0.03</v>
      </c>
      <c r="G439" s="503">
        <f t="shared" si="15"/>
        <v>96.871499999999997</v>
      </c>
      <c r="I439" s="209"/>
      <c r="J439" s="219"/>
      <c r="K439" s="224"/>
      <c r="L439" s="224"/>
      <c r="M439" s="208"/>
      <c r="N439" s="223"/>
      <c r="O439" s="223"/>
    </row>
    <row r="440" spans="1:15" ht="16.5" thickBot="1">
      <c r="A440" s="495" t="s">
        <v>606</v>
      </c>
      <c r="B440" s="431" t="s">
        <v>605</v>
      </c>
      <c r="C440" s="494" t="s">
        <v>560</v>
      </c>
      <c r="D440" s="493">
        <v>216.46549999999999</v>
      </c>
      <c r="E440" s="492">
        <v>0.06</v>
      </c>
      <c r="F440" s="732">
        <v>0</v>
      </c>
      <c r="G440" s="525">
        <f t="shared" si="14"/>
        <v>12.987929999999999</v>
      </c>
      <c r="I440" s="209"/>
      <c r="J440" s="219"/>
      <c r="K440" s="224"/>
      <c r="L440" s="224"/>
      <c r="M440" s="208"/>
      <c r="N440" s="223"/>
      <c r="O440" s="223"/>
    </row>
    <row r="441" spans="1:15" ht="16.5" thickBot="1">
      <c r="A441" s="524"/>
      <c r="B441" s="524"/>
      <c r="C441" s="524"/>
      <c r="D441" s="524"/>
      <c r="E441" s="524"/>
      <c r="F441" s="523"/>
      <c r="G441" s="708">
        <f>SUM(G430:G440)-0.01</f>
        <v>395.25903000000005</v>
      </c>
      <c r="I441" s="209"/>
      <c r="J441" s="219"/>
      <c r="K441" s="224"/>
      <c r="L441" s="224"/>
      <c r="M441" s="208"/>
      <c r="N441" s="223"/>
      <c r="O441" s="223"/>
    </row>
    <row r="442" spans="1:15" ht="16.5" thickBot="1">
      <c r="A442" s="522"/>
      <c r="B442" s="522"/>
      <c r="C442" s="522"/>
      <c r="D442" s="522"/>
      <c r="E442" s="522"/>
      <c r="F442" s="521"/>
      <c r="G442" s="520"/>
      <c r="H442" s="519"/>
      <c r="I442" s="209"/>
      <c r="J442" s="219"/>
      <c r="K442" s="224"/>
      <c r="L442" s="224"/>
      <c r="M442" s="224"/>
      <c r="N442" s="223"/>
      <c r="O442" s="223"/>
    </row>
    <row r="443" spans="1:15" ht="16.5" thickBot="1">
      <c r="A443" s="804" t="s">
        <v>551</v>
      </c>
      <c r="B443" s="804"/>
      <c r="C443" s="804"/>
      <c r="D443" s="804"/>
      <c r="E443" s="804"/>
      <c r="F443" s="804"/>
      <c r="G443" s="804"/>
      <c r="H443" s="804"/>
      <c r="I443" s="209"/>
      <c r="J443" s="219"/>
      <c r="K443" s="224"/>
      <c r="L443" s="224"/>
      <c r="M443" s="208"/>
      <c r="N443" s="223"/>
      <c r="O443" s="223"/>
    </row>
    <row r="444" spans="1:15" s="264" customFormat="1" ht="16.5" thickBot="1">
      <c r="A444" s="268" t="s">
        <v>465</v>
      </c>
      <c r="B444" s="268" t="s">
        <v>464</v>
      </c>
      <c r="C444" s="268" t="s">
        <v>463</v>
      </c>
      <c r="D444" s="268" t="s">
        <v>462</v>
      </c>
      <c r="E444" s="268" t="s">
        <v>461</v>
      </c>
      <c r="F444" s="268" t="s">
        <v>460</v>
      </c>
      <c r="G444" s="236" t="s">
        <v>459</v>
      </c>
      <c r="I444" s="267"/>
      <c r="J444" s="267"/>
      <c r="K444" s="267"/>
      <c r="L444" s="265"/>
      <c r="M444" s="266"/>
      <c r="N444" s="265"/>
      <c r="O444" s="265"/>
    </row>
    <row r="445" spans="1:15" ht="16.5" thickBot="1">
      <c r="A445" s="518" t="s">
        <v>550</v>
      </c>
      <c r="B445" s="517" t="s">
        <v>549</v>
      </c>
      <c r="C445" s="516" t="s">
        <v>19</v>
      </c>
      <c r="D445" s="515">
        <v>0.71</v>
      </c>
      <c r="E445" s="513">
        <v>0</v>
      </c>
      <c r="F445" s="514">
        <v>0</v>
      </c>
      <c r="G445" s="512">
        <f>D445*E445</f>
        <v>0</v>
      </c>
      <c r="I445" s="209"/>
      <c r="J445" s="219"/>
      <c r="K445" s="224"/>
      <c r="L445" s="224"/>
      <c r="M445" s="208"/>
      <c r="N445" s="223"/>
      <c r="O445" s="223"/>
    </row>
    <row r="446" spans="1:15" ht="16.5" thickBot="1">
      <c r="A446" s="505" t="s">
        <v>590</v>
      </c>
      <c r="B446" s="260" t="s">
        <v>615</v>
      </c>
      <c r="C446" s="504" t="s">
        <v>9</v>
      </c>
      <c r="D446" s="503">
        <v>0.92030000000000001</v>
      </c>
      <c r="E446" s="502">
        <v>0</v>
      </c>
      <c r="F446" s="451">
        <v>0</v>
      </c>
      <c r="G446" s="512">
        <f t="shared" ref="G446:G457" si="16">D446*E446</f>
        <v>0</v>
      </c>
      <c r="I446" s="209"/>
      <c r="J446" s="219"/>
      <c r="K446" s="224"/>
      <c r="L446" s="224"/>
      <c r="M446" s="208"/>
      <c r="N446" s="223"/>
      <c r="O446" s="223"/>
    </row>
    <row r="447" spans="1:15" ht="16.5" thickBot="1">
      <c r="A447" s="366" t="s">
        <v>588</v>
      </c>
      <c r="B447" s="452" t="s">
        <v>614</v>
      </c>
      <c r="C447" s="435" t="s">
        <v>9</v>
      </c>
      <c r="D447" s="499">
        <v>0.7298</v>
      </c>
      <c r="E447" s="497">
        <v>37</v>
      </c>
      <c r="F447" s="451">
        <v>0</v>
      </c>
      <c r="G447" s="512">
        <f t="shared" si="16"/>
        <v>27.002600000000001</v>
      </c>
      <c r="I447" s="219"/>
      <c r="J447" s="224"/>
      <c r="K447" s="224"/>
      <c r="L447" s="224"/>
      <c r="M447" s="223"/>
      <c r="N447" s="223"/>
    </row>
    <row r="448" spans="1:15" ht="30.75" thickBot="1">
      <c r="A448" s="505" t="s">
        <v>544</v>
      </c>
      <c r="B448" s="260" t="s">
        <v>543</v>
      </c>
      <c r="C448" s="504" t="s">
        <v>19</v>
      </c>
      <c r="D448" s="503">
        <v>4.1399999999999997</v>
      </c>
      <c r="E448" s="502">
        <v>0</v>
      </c>
      <c r="F448" s="451">
        <v>0</v>
      </c>
      <c r="G448" s="512">
        <f t="shared" si="16"/>
        <v>0</v>
      </c>
      <c r="I448" s="209"/>
      <c r="J448" s="219"/>
      <c r="K448" s="224"/>
      <c r="L448" s="224"/>
      <c r="M448" s="208"/>
      <c r="N448" s="223"/>
      <c r="O448" s="223"/>
    </row>
    <row r="449" spans="1:15" s="506" customFormat="1" ht="30.75" thickBot="1">
      <c r="A449" s="442" t="s">
        <v>523</v>
      </c>
      <c r="B449" s="511" t="s">
        <v>522</v>
      </c>
      <c r="C449" s="435" t="s">
        <v>521</v>
      </c>
      <c r="D449" s="510">
        <v>0.97</v>
      </c>
      <c r="E449" s="509">
        <v>12</v>
      </c>
      <c r="F449" s="451">
        <v>0</v>
      </c>
      <c r="G449" s="512">
        <f t="shared" si="16"/>
        <v>11.64</v>
      </c>
      <c r="I449" s="508"/>
      <c r="J449" s="507"/>
      <c r="K449" s="507"/>
      <c r="L449" s="507"/>
      <c r="M449" s="507"/>
      <c r="N449" s="507"/>
    </row>
    <row r="450" spans="1:15" ht="16.5" thickBot="1">
      <c r="A450" s="505" t="s">
        <v>542</v>
      </c>
      <c r="B450" s="260" t="s">
        <v>541</v>
      </c>
      <c r="C450" s="504" t="s">
        <v>19</v>
      </c>
      <c r="D450" s="503">
        <v>0.41</v>
      </c>
      <c r="E450" s="502">
        <v>0</v>
      </c>
      <c r="F450" s="451">
        <v>0</v>
      </c>
      <c r="G450" s="512">
        <f t="shared" si="16"/>
        <v>0</v>
      </c>
      <c r="I450" s="209"/>
      <c r="J450" s="219"/>
      <c r="K450" s="224"/>
      <c r="L450" s="224"/>
      <c r="M450" s="208"/>
      <c r="N450" s="223"/>
      <c r="O450" s="223"/>
    </row>
    <row r="451" spans="1:15" ht="16.5" thickBot="1">
      <c r="A451" s="505" t="s">
        <v>580</v>
      </c>
      <c r="B451" s="260" t="s">
        <v>613</v>
      </c>
      <c r="C451" s="504" t="s">
        <v>19</v>
      </c>
      <c r="D451" s="503">
        <v>0.97</v>
      </c>
      <c r="E451" s="502">
        <v>0</v>
      </c>
      <c r="F451" s="451">
        <v>0</v>
      </c>
      <c r="G451" s="512">
        <f t="shared" si="16"/>
        <v>0</v>
      </c>
      <c r="I451" s="209"/>
      <c r="J451" s="219"/>
      <c r="K451" s="224"/>
      <c r="L451" s="224"/>
      <c r="M451" s="208"/>
      <c r="N451" s="223"/>
      <c r="O451" s="223"/>
    </row>
    <row r="452" spans="1:15" ht="16.5" thickBot="1">
      <c r="A452" s="505" t="s">
        <v>612</v>
      </c>
      <c r="B452" s="260" t="s">
        <v>611</v>
      </c>
      <c r="C452" s="504" t="s">
        <v>19</v>
      </c>
      <c r="D452" s="503">
        <f>D435</f>
        <v>6.11</v>
      </c>
      <c r="E452" s="502">
        <v>1</v>
      </c>
      <c r="F452" s="451">
        <v>0</v>
      </c>
      <c r="G452" s="512">
        <f t="shared" si="16"/>
        <v>6.11</v>
      </c>
      <c r="I452" s="209"/>
      <c r="J452" s="219"/>
      <c r="K452" s="224"/>
      <c r="L452" s="224"/>
      <c r="M452" s="208"/>
      <c r="N452" s="223"/>
      <c r="O452" s="223"/>
    </row>
    <row r="453" spans="1:15" ht="16.5" thickBot="1">
      <c r="A453" s="505" t="s">
        <v>540</v>
      </c>
      <c r="B453" s="260" t="s">
        <v>539</v>
      </c>
      <c r="C453" s="504" t="s">
        <v>19</v>
      </c>
      <c r="D453" s="503">
        <f>D436</f>
        <v>0.55000000000000004</v>
      </c>
      <c r="E453" s="502">
        <v>1</v>
      </c>
      <c r="F453" s="451">
        <v>0</v>
      </c>
      <c r="G453" s="512">
        <f t="shared" si="16"/>
        <v>0.55000000000000004</v>
      </c>
      <c r="I453" s="209"/>
      <c r="J453" s="219"/>
      <c r="K453" s="224"/>
      <c r="L453" s="224"/>
      <c r="M453" s="208"/>
      <c r="N453" s="223"/>
      <c r="O453" s="223"/>
    </row>
    <row r="454" spans="1:15" ht="30.75" thickBot="1">
      <c r="A454" s="501" t="s">
        <v>610</v>
      </c>
      <c r="B454" s="365" t="s">
        <v>562</v>
      </c>
      <c r="C454" s="500" t="s">
        <v>560</v>
      </c>
      <c r="D454" s="499">
        <v>17.3</v>
      </c>
      <c r="E454" s="497">
        <v>5.5</v>
      </c>
      <c r="F454" s="498">
        <v>0.03</v>
      </c>
      <c r="G454" s="512">
        <f>D454*E454*1.03</f>
        <v>98.004500000000007</v>
      </c>
      <c r="I454" s="209"/>
      <c r="J454" s="219"/>
      <c r="K454" s="224"/>
      <c r="L454" s="224"/>
      <c r="M454" s="208"/>
      <c r="N454" s="223"/>
      <c r="O454" s="223"/>
    </row>
    <row r="455" spans="1:15" ht="16.5" thickBot="1">
      <c r="A455" s="501" t="s">
        <v>609</v>
      </c>
      <c r="B455" s="365" t="s">
        <v>608</v>
      </c>
      <c r="C455" s="500" t="s">
        <v>560</v>
      </c>
      <c r="D455" s="499">
        <v>17.3</v>
      </c>
      <c r="E455" s="497">
        <v>6</v>
      </c>
      <c r="F455" s="498">
        <v>0.03</v>
      </c>
      <c r="G455" s="512">
        <f t="shared" ref="G455:G456" si="17">D455*E455*1.03</f>
        <v>106.91400000000002</v>
      </c>
      <c r="I455" s="209"/>
      <c r="J455" s="219"/>
      <c r="K455" s="224"/>
      <c r="L455" s="224"/>
      <c r="M455" s="208"/>
      <c r="N455" s="223"/>
      <c r="O455" s="223"/>
    </row>
    <row r="456" spans="1:15" ht="30.75" thickBot="1">
      <c r="A456" s="501" t="s">
        <v>607</v>
      </c>
      <c r="B456" s="365" t="s">
        <v>561</v>
      </c>
      <c r="C456" s="500" t="s">
        <v>560</v>
      </c>
      <c r="D456" s="499">
        <v>12.54</v>
      </c>
      <c r="E456" s="497">
        <v>7.5</v>
      </c>
      <c r="F456" s="498">
        <v>0.03</v>
      </c>
      <c r="G456" s="512">
        <f t="shared" si="17"/>
        <v>96.871499999999997</v>
      </c>
      <c r="I456" s="209"/>
      <c r="J456" s="219"/>
      <c r="K456" s="224"/>
      <c r="L456" s="224"/>
      <c r="M456" s="208"/>
      <c r="N456" s="223"/>
      <c r="O456" s="223"/>
    </row>
    <row r="457" spans="1:15" ht="16.5" thickBot="1">
      <c r="A457" s="495" t="s">
        <v>606</v>
      </c>
      <c r="B457" s="431" t="s">
        <v>605</v>
      </c>
      <c r="C457" s="494" t="s">
        <v>560</v>
      </c>
      <c r="D457" s="493">
        <v>216.46549999999999</v>
      </c>
      <c r="E457" s="492">
        <v>0.06</v>
      </c>
      <c r="F457" s="491">
        <v>0</v>
      </c>
      <c r="G457" s="512">
        <f t="shared" si="16"/>
        <v>12.987929999999999</v>
      </c>
      <c r="I457" s="209"/>
      <c r="J457" s="219"/>
      <c r="K457" s="224"/>
      <c r="L457" s="224"/>
      <c r="M457" s="208"/>
      <c r="N457" s="223"/>
      <c r="O457" s="223"/>
    </row>
    <row r="458" spans="1:15" ht="16.5" thickBot="1">
      <c r="A458" s="704" t="e">
        <f>#REF!</f>
        <v>#REF!</v>
      </c>
      <c r="B458" s="704"/>
      <c r="C458" s="704"/>
      <c r="D458" s="704"/>
      <c r="E458" s="704"/>
      <c r="F458" s="704"/>
      <c r="G458" s="710">
        <f>SUM(G445:G457)</f>
        <v>360.08053000000001</v>
      </c>
      <c r="I458" s="438"/>
      <c r="J458" s="438"/>
      <c r="K458" s="437"/>
      <c r="L458" s="224"/>
      <c r="M458" s="208"/>
      <c r="N458" s="223"/>
      <c r="O458" s="223"/>
    </row>
    <row r="459" spans="1:15" ht="16.5" thickBot="1">
      <c r="A459" s="233"/>
      <c r="B459" s="233"/>
      <c r="C459" s="233"/>
      <c r="D459" s="233"/>
      <c r="E459" s="233"/>
      <c r="F459" s="233"/>
      <c r="G459" s="731"/>
      <c r="H459" s="244"/>
      <c r="I459" s="209"/>
      <c r="J459" s="219"/>
      <c r="K459" s="224"/>
      <c r="L459" s="224"/>
      <c r="M459" s="224"/>
      <c r="N459" s="223"/>
      <c r="O459" s="223"/>
    </row>
    <row r="460" spans="1:15" ht="32.25" thickBot="1">
      <c r="A460" s="236" t="s">
        <v>2</v>
      </c>
      <c r="B460" s="236" t="s">
        <v>4</v>
      </c>
      <c r="C460" s="235" t="s">
        <v>449</v>
      </c>
      <c r="D460" s="234" t="s">
        <v>159</v>
      </c>
      <c r="E460" s="234" t="s">
        <v>356</v>
      </c>
      <c r="F460" s="233"/>
      <c r="G460" s="232"/>
      <c r="H460" s="231"/>
      <c r="I460" s="230"/>
      <c r="J460" s="229"/>
      <c r="K460" s="224"/>
      <c r="L460" s="208"/>
      <c r="M460" s="223"/>
      <c r="N460" s="223"/>
    </row>
    <row r="461" spans="1:15" ht="30.75" thickBot="1">
      <c r="A461" s="317" t="s">
        <v>400</v>
      </c>
      <c r="B461" s="273" t="s">
        <v>401</v>
      </c>
      <c r="C461" s="332" t="str">
        <f>C460</f>
        <v>UNID.</v>
      </c>
      <c r="D461" s="316">
        <f>C464</f>
        <v>1</v>
      </c>
      <c r="E461" s="395">
        <f>G504</f>
        <v>193.92079999999999</v>
      </c>
      <c r="F461" s="224"/>
      <c r="G461" s="224"/>
      <c r="H461" s="209"/>
      <c r="I461" s="219"/>
      <c r="J461" s="224"/>
      <c r="K461" s="224"/>
      <c r="L461" s="224"/>
      <c r="M461" s="223"/>
      <c r="N461" s="223"/>
    </row>
    <row r="462" spans="1:15" ht="15.75">
      <c r="A462" s="274"/>
      <c r="B462" s="292"/>
      <c r="C462" s="272"/>
      <c r="D462" s="271"/>
      <c r="E462" s="270"/>
      <c r="F462" s="224"/>
      <c r="G462" s="224"/>
      <c r="H462" s="209"/>
      <c r="I462" s="219"/>
      <c r="J462" s="224"/>
      <c r="K462" s="224"/>
      <c r="L462" s="208"/>
      <c r="M462" s="223"/>
      <c r="N462" s="223"/>
    </row>
    <row r="463" spans="1:15" ht="15.75">
      <c r="A463" s="343"/>
      <c r="B463" s="342" t="s">
        <v>513</v>
      </c>
      <c r="C463" s="298" t="s">
        <v>159</v>
      </c>
      <c r="D463" s="341" t="s">
        <v>449</v>
      </c>
      <c r="E463" s="290"/>
      <c r="F463" s="326"/>
      <c r="G463" s="326"/>
      <c r="H463" s="265"/>
      <c r="I463" s="265"/>
      <c r="J463" s="326"/>
      <c r="K463" s="326"/>
      <c r="L463" s="474"/>
      <c r="M463" s="223"/>
      <c r="N463" s="223"/>
    </row>
    <row r="464" spans="1:15" ht="15.75">
      <c r="A464" s="274"/>
      <c r="B464" s="288" t="s">
        <v>601</v>
      </c>
      <c r="C464" s="221">
        <v>1</v>
      </c>
      <c r="D464" s="295" t="s">
        <v>447</v>
      </c>
      <c r="E464" s="270"/>
      <c r="F464" s="224"/>
      <c r="G464" s="224"/>
      <c r="H464" s="209"/>
      <c r="I464" s="219"/>
      <c r="J464" s="224"/>
      <c r="K464" s="224"/>
      <c r="L464" s="208"/>
      <c r="M464" s="223"/>
      <c r="N464" s="223"/>
    </row>
    <row r="465" spans="1:15" ht="16.5" thickBot="1">
      <c r="A465" s="274"/>
      <c r="B465" s="292"/>
      <c r="C465" s="291"/>
      <c r="D465" s="271"/>
      <c r="E465" s="270"/>
      <c r="F465" s="224"/>
      <c r="G465" s="224"/>
      <c r="H465" s="209"/>
      <c r="I465" s="219"/>
      <c r="J465" s="224"/>
      <c r="K465" s="224"/>
      <c r="L465" s="208"/>
      <c r="M465" s="223"/>
      <c r="N465" s="223"/>
    </row>
    <row r="466" spans="1:15" ht="16.5" thickBot="1">
      <c r="A466" s="274"/>
      <c r="B466" s="275" t="s">
        <v>604</v>
      </c>
      <c r="C466" s="272"/>
      <c r="D466" s="490" t="s">
        <v>599</v>
      </c>
      <c r="E466" s="270"/>
      <c r="F466" s="224"/>
      <c r="G466" s="224"/>
      <c r="H466" s="209"/>
      <c r="I466" s="219"/>
      <c r="J466" s="224"/>
      <c r="K466" s="224"/>
      <c r="L466" s="208"/>
      <c r="M466" s="223"/>
      <c r="N466" s="223"/>
    </row>
    <row r="467" spans="1:15" ht="30.75" thickBot="1">
      <c r="A467" s="274"/>
      <c r="B467" s="273" t="s">
        <v>603</v>
      </c>
      <c r="C467" s="272"/>
      <c r="D467" s="271"/>
      <c r="E467" s="270"/>
      <c r="F467" s="224"/>
      <c r="G467" s="224"/>
      <c r="H467" s="209"/>
      <c r="I467" s="219"/>
      <c r="J467" s="224"/>
      <c r="K467" s="224"/>
      <c r="L467" s="208"/>
      <c r="M467" s="223"/>
      <c r="N467" s="223"/>
    </row>
    <row r="468" spans="1:15" s="264" customFormat="1" ht="16.5" thickBot="1">
      <c r="A468" s="268" t="s">
        <v>465</v>
      </c>
      <c r="B468" s="268" t="s">
        <v>464</v>
      </c>
      <c r="C468" s="268" t="s">
        <v>463</v>
      </c>
      <c r="D468" s="268" t="s">
        <v>462</v>
      </c>
      <c r="E468" s="268" t="s">
        <v>461</v>
      </c>
      <c r="F468" s="268" t="s">
        <v>460</v>
      </c>
      <c r="G468" s="236" t="s">
        <v>459</v>
      </c>
      <c r="I468" s="267"/>
      <c r="J468" s="267"/>
      <c r="K468" s="267"/>
      <c r="L468" s="265"/>
      <c r="M468" s="266"/>
      <c r="N468" s="265"/>
      <c r="O468" s="265"/>
    </row>
    <row r="469" spans="1:15" ht="15.75">
      <c r="A469" s="483" t="s">
        <v>550</v>
      </c>
      <c r="B469" s="482" t="s">
        <v>593</v>
      </c>
      <c r="C469" s="482" t="s">
        <v>521</v>
      </c>
      <c r="D469" s="489">
        <v>0.71</v>
      </c>
      <c r="E469" s="487">
        <v>4</v>
      </c>
      <c r="F469" s="488">
        <v>0</v>
      </c>
      <c r="G469" s="743">
        <f>D469*E469</f>
        <v>2.84</v>
      </c>
      <c r="I469" s="219"/>
      <c r="J469" s="224"/>
      <c r="K469" s="224"/>
      <c r="L469" s="208"/>
      <c r="M469" s="223"/>
      <c r="N469" s="223"/>
    </row>
    <row r="470" spans="1:15" ht="15.75">
      <c r="A470" s="436" t="s">
        <v>590</v>
      </c>
      <c r="B470" s="365" t="s">
        <v>589</v>
      </c>
      <c r="C470" s="365" t="s">
        <v>526</v>
      </c>
      <c r="D470" s="467">
        <v>0.92030000000000001</v>
      </c>
      <c r="E470" s="466">
        <v>12</v>
      </c>
      <c r="F470" s="468">
        <v>0</v>
      </c>
      <c r="G470" s="743">
        <f t="shared" ref="G470:G477" si="18">D470*E470</f>
        <v>11.0436</v>
      </c>
      <c r="I470" s="219"/>
      <c r="J470" s="224"/>
      <c r="K470" s="224"/>
      <c r="L470" s="208"/>
      <c r="M470" s="223"/>
      <c r="N470" s="223"/>
    </row>
    <row r="471" spans="1:15" ht="30">
      <c r="A471" s="436" t="s">
        <v>544</v>
      </c>
      <c r="B471" s="365" t="s">
        <v>586</v>
      </c>
      <c r="C471" s="365" t="s">
        <v>521</v>
      </c>
      <c r="D471" s="467">
        <v>4.1399999999999997</v>
      </c>
      <c r="E471" s="466">
        <v>2</v>
      </c>
      <c r="F471" s="468">
        <v>0</v>
      </c>
      <c r="G471" s="743">
        <f t="shared" si="18"/>
        <v>8.2799999999999994</v>
      </c>
      <c r="I471" s="219"/>
      <c r="J471" s="224"/>
      <c r="K471" s="224"/>
      <c r="L471" s="208"/>
      <c r="M471" s="223"/>
      <c r="N471" s="223"/>
    </row>
    <row r="472" spans="1:15" ht="15.75">
      <c r="A472" s="436" t="s">
        <v>542</v>
      </c>
      <c r="B472" s="365" t="s">
        <v>583</v>
      </c>
      <c r="C472" s="365" t="s">
        <v>521</v>
      </c>
      <c r="D472" s="467">
        <v>0.41</v>
      </c>
      <c r="E472" s="466">
        <v>1</v>
      </c>
      <c r="F472" s="468">
        <v>0</v>
      </c>
      <c r="G472" s="743">
        <f t="shared" si="18"/>
        <v>0.41</v>
      </c>
      <c r="I472" s="219"/>
      <c r="J472" s="224"/>
      <c r="K472" s="224"/>
      <c r="L472" s="208"/>
      <c r="M472" s="223"/>
      <c r="N472" s="223"/>
    </row>
    <row r="473" spans="1:15" ht="15.75">
      <c r="A473" s="436" t="s">
        <v>580</v>
      </c>
      <c r="B473" s="365" t="s">
        <v>579</v>
      </c>
      <c r="C473" s="365" t="s">
        <v>521</v>
      </c>
      <c r="D473" s="467">
        <v>0.97</v>
      </c>
      <c r="E473" s="466">
        <v>1</v>
      </c>
      <c r="F473" s="468">
        <v>0</v>
      </c>
      <c r="G473" s="743">
        <f t="shared" si="18"/>
        <v>0.97</v>
      </c>
      <c r="I473" s="219"/>
      <c r="J473" s="224"/>
      <c r="K473" s="224"/>
      <c r="L473" s="208"/>
      <c r="M473" s="223"/>
      <c r="N473" s="223"/>
    </row>
    <row r="474" spans="1:15" ht="15.75">
      <c r="A474" s="436" t="s">
        <v>576</v>
      </c>
      <c r="B474" s="365" t="s">
        <v>575</v>
      </c>
      <c r="C474" s="365" t="s">
        <v>521</v>
      </c>
      <c r="D474" s="467">
        <v>1.27</v>
      </c>
      <c r="E474" s="466">
        <v>6</v>
      </c>
      <c r="F474" s="468">
        <v>0</v>
      </c>
      <c r="G474" s="743">
        <f t="shared" si="18"/>
        <v>7.62</v>
      </c>
      <c r="I474" s="219"/>
      <c r="J474" s="224"/>
      <c r="K474" s="224"/>
      <c r="L474" s="208"/>
      <c r="M474" s="223"/>
      <c r="N474" s="223"/>
    </row>
    <row r="475" spans="1:15" ht="15.75">
      <c r="A475" s="436" t="s">
        <v>540</v>
      </c>
      <c r="B475" s="365" t="s">
        <v>572</v>
      </c>
      <c r="C475" s="365" t="s">
        <v>521</v>
      </c>
      <c r="D475" s="467">
        <v>0.55000000000000004</v>
      </c>
      <c r="E475" s="466">
        <v>1</v>
      </c>
      <c r="F475" s="468">
        <v>0</v>
      </c>
      <c r="G475" s="743">
        <f t="shared" si="18"/>
        <v>0.55000000000000004</v>
      </c>
      <c r="I475" s="219"/>
      <c r="J475" s="224"/>
      <c r="K475" s="224"/>
      <c r="L475" s="208"/>
      <c r="M475" s="223"/>
      <c r="N475" s="223"/>
    </row>
    <row r="476" spans="1:15" ht="15.75">
      <c r="A476" s="436" t="s">
        <v>516</v>
      </c>
      <c r="B476" s="365" t="s">
        <v>571</v>
      </c>
      <c r="C476" s="365" t="s">
        <v>521</v>
      </c>
      <c r="D476" s="467">
        <v>1.54</v>
      </c>
      <c r="E476" s="466">
        <v>1</v>
      </c>
      <c r="F476" s="468">
        <v>0</v>
      </c>
      <c r="G476" s="743">
        <f t="shared" si="18"/>
        <v>1.54</v>
      </c>
      <c r="I476" s="219"/>
      <c r="J476" s="224"/>
      <c r="K476" s="224"/>
      <c r="L476" s="208"/>
      <c r="M476" s="223"/>
      <c r="N476" s="223"/>
    </row>
    <row r="477" spans="1:15" ht="15.75">
      <c r="A477" s="436" t="s">
        <v>568</v>
      </c>
      <c r="B477" s="365" t="s">
        <v>567</v>
      </c>
      <c r="C477" s="365" t="s">
        <v>521</v>
      </c>
      <c r="D477" s="467">
        <v>3.1</v>
      </c>
      <c r="E477" s="466">
        <v>1</v>
      </c>
      <c r="F477" s="468">
        <v>0</v>
      </c>
      <c r="G477" s="743">
        <f t="shared" si="18"/>
        <v>3.1</v>
      </c>
      <c r="I477" s="219"/>
      <c r="J477" s="224"/>
      <c r="K477" s="224"/>
      <c r="L477" s="208"/>
      <c r="M477" s="223"/>
      <c r="N477" s="223"/>
    </row>
    <row r="478" spans="1:15" ht="30">
      <c r="A478" s="436">
        <v>20060</v>
      </c>
      <c r="B478" s="365" t="s">
        <v>562</v>
      </c>
      <c r="C478" s="365" t="s">
        <v>560</v>
      </c>
      <c r="D478" s="467">
        <v>17.3</v>
      </c>
      <c r="E478" s="466">
        <v>4</v>
      </c>
      <c r="F478" s="745">
        <v>0.03</v>
      </c>
      <c r="G478" s="743">
        <f>D478*E478*1.03</f>
        <v>71.27600000000001</v>
      </c>
      <c r="I478" s="219"/>
      <c r="J478" s="224"/>
      <c r="K478" s="224"/>
      <c r="L478" s="208"/>
      <c r="M478" s="223"/>
      <c r="N478" s="223"/>
    </row>
    <row r="479" spans="1:15" ht="30">
      <c r="A479" s="436">
        <v>20132</v>
      </c>
      <c r="B479" s="365" t="s">
        <v>561</v>
      </c>
      <c r="C479" s="365" t="s">
        <v>560</v>
      </c>
      <c r="D479" s="467">
        <v>12.54</v>
      </c>
      <c r="E479" s="466">
        <v>6</v>
      </c>
      <c r="F479" s="745">
        <v>0.03</v>
      </c>
      <c r="G479" s="743">
        <f>D479*E479*1.03</f>
        <v>77.497199999999992</v>
      </c>
      <c r="I479" s="219"/>
      <c r="J479" s="224"/>
      <c r="K479" s="224"/>
      <c r="L479" s="208"/>
      <c r="M479" s="223"/>
      <c r="N479" s="223"/>
    </row>
    <row r="480" spans="1:15" ht="16.5" thickBot="1">
      <c r="A480" s="807"/>
      <c r="B480" s="808"/>
      <c r="C480" s="808"/>
      <c r="D480" s="808"/>
      <c r="E480" s="808"/>
      <c r="F480" s="809"/>
      <c r="G480" s="744">
        <f>SUM(G469:G479)-0.01</f>
        <v>185.11680000000001</v>
      </c>
      <c r="I480" s="219"/>
      <c r="J480" s="224"/>
      <c r="K480" s="224"/>
      <c r="L480" s="208"/>
      <c r="M480" s="223"/>
      <c r="N480" s="223"/>
    </row>
    <row r="481" spans="1:15" ht="16.5" thickBot="1">
      <c r="A481" s="458"/>
      <c r="B481" s="458"/>
      <c r="C481" s="458"/>
      <c r="D481" s="458"/>
      <c r="E481" s="458"/>
      <c r="G481" s="233"/>
      <c r="H481" s="244"/>
      <c r="I481" s="219"/>
      <c r="J481" s="224"/>
      <c r="K481" s="224"/>
      <c r="L481" s="224"/>
      <c r="M481" s="223"/>
      <c r="N481" s="223"/>
    </row>
    <row r="482" spans="1:15" ht="16.5" thickBot="1">
      <c r="A482" s="804" t="s">
        <v>602</v>
      </c>
      <c r="B482" s="804"/>
      <c r="C482" s="804"/>
      <c r="D482" s="804"/>
      <c r="E482" s="804"/>
      <c r="F482" s="804"/>
      <c r="G482" s="804"/>
      <c r="H482" s="804"/>
      <c r="I482" s="209"/>
      <c r="J482" s="219"/>
      <c r="K482" s="224"/>
      <c r="L482" s="224"/>
      <c r="M482" s="208"/>
      <c r="N482" s="223"/>
      <c r="O482" s="223"/>
    </row>
    <row r="483" spans="1:15" s="264" customFormat="1" ht="16.5" thickBot="1">
      <c r="A483" s="268" t="s">
        <v>465</v>
      </c>
      <c r="B483" s="268" t="s">
        <v>464</v>
      </c>
      <c r="C483" s="268" t="s">
        <v>463</v>
      </c>
      <c r="D483" s="268" t="s">
        <v>462</v>
      </c>
      <c r="E483" s="268" t="s">
        <v>461</v>
      </c>
      <c r="F483" s="268" t="s">
        <v>460</v>
      </c>
      <c r="G483" s="236" t="s">
        <v>459</v>
      </c>
      <c r="I483" s="267"/>
      <c r="J483" s="267"/>
      <c r="K483" s="267"/>
      <c r="L483" s="265"/>
      <c r="M483" s="266"/>
      <c r="N483" s="265"/>
      <c r="O483" s="265"/>
    </row>
    <row r="484" spans="1:15" ht="15.75">
      <c r="A484" s="457" t="s">
        <v>550</v>
      </c>
      <c r="B484" s="456" t="s">
        <v>593</v>
      </c>
      <c r="C484" s="455" t="s">
        <v>521</v>
      </c>
      <c r="D484" s="453">
        <v>0.71</v>
      </c>
      <c r="E484" s="383">
        <v>0</v>
      </c>
      <c r="F484" s="454">
        <v>0</v>
      </c>
      <c r="G484" s="453">
        <f>D484*E484</f>
        <v>0</v>
      </c>
      <c r="I484" s="219"/>
      <c r="J484" s="224"/>
      <c r="K484" s="224"/>
      <c r="L484" s="208"/>
      <c r="M484" s="223"/>
      <c r="N484" s="223"/>
    </row>
    <row r="485" spans="1:15" ht="15.75">
      <c r="A485" s="366" t="s">
        <v>592</v>
      </c>
      <c r="B485" s="452" t="s">
        <v>591</v>
      </c>
      <c r="C485" s="435" t="s">
        <v>521</v>
      </c>
      <c r="D485" s="448">
        <v>1.18</v>
      </c>
      <c r="E485" s="450">
        <v>2</v>
      </c>
      <c r="F485" s="451">
        <v>0</v>
      </c>
      <c r="G485" s="433">
        <f t="shared" ref="G485:G501" si="19">D485*E485</f>
        <v>2.36</v>
      </c>
      <c r="I485" s="219"/>
      <c r="J485" s="224"/>
      <c r="K485" s="224"/>
      <c r="L485" s="224"/>
      <c r="M485" s="223"/>
      <c r="N485" s="223"/>
    </row>
    <row r="486" spans="1:15" ht="15.75">
      <c r="A486" s="436" t="s">
        <v>590</v>
      </c>
      <c r="B486" s="365" t="s">
        <v>589</v>
      </c>
      <c r="C486" s="435" t="s">
        <v>526</v>
      </c>
      <c r="D486" s="433">
        <v>0.92030000000000001</v>
      </c>
      <c r="E486" s="359">
        <v>0</v>
      </c>
      <c r="F486" s="447">
        <v>0</v>
      </c>
      <c r="G486" s="433">
        <f t="shared" si="19"/>
        <v>0</v>
      </c>
      <c r="I486" s="219"/>
      <c r="J486" s="224"/>
      <c r="K486" s="224"/>
      <c r="L486" s="208"/>
      <c r="M486" s="223"/>
      <c r="N486" s="223"/>
    </row>
    <row r="487" spans="1:15" ht="15.75">
      <c r="A487" s="366" t="s">
        <v>588</v>
      </c>
      <c r="B487" s="452" t="s">
        <v>587</v>
      </c>
      <c r="C487" s="435" t="s">
        <v>9</v>
      </c>
      <c r="D487" s="448">
        <v>0.7298</v>
      </c>
      <c r="E487" s="450">
        <v>12</v>
      </c>
      <c r="F487" s="451">
        <v>0</v>
      </c>
      <c r="G487" s="433">
        <f t="shared" si="19"/>
        <v>8.7576000000000001</v>
      </c>
      <c r="I487" s="219"/>
      <c r="J487" s="224"/>
      <c r="K487" s="224"/>
      <c r="L487" s="224"/>
      <c r="M487" s="223"/>
      <c r="N487" s="223"/>
    </row>
    <row r="488" spans="1:15" ht="30">
      <c r="A488" s="436" t="s">
        <v>544</v>
      </c>
      <c r="B488" s="365" t="s">
        <v>586</v>
      </c>
      <c r="C488" s="435" t="s">
        <v>521</v>
      </c>
      <c r="D488" s="433">
        <v>4.1399999999999997</v>
      </c>
      <c r="E488" s="359">
        <v>0</v>
      </c>
      <c r="F488" s="447">
        <v>0</v>
      </c>
      <c r="G488" s="433">
        <f t="shared" si="19"/>
        <v>0</v>
      </c>
      <c r="I488" s="219"/>
      <c r="J488" s="224"/>
      <c r="K488" s="224"/>
      <c r="L488" s="208"/>
      <c r="M488" s="223"/>
      <c r="N488" s="223"/>
    </row>
    <row r="489" spans="1:15" ht="30">
      <c r="A489" s="366" t="s">
        <v>585</v>
      </c>
      <c r="B489" s="365" t="s">
        <v>584</v>
      </c>
      <c r="C489" s="435" t="s">
        <v>521</v>
      </c>
      <c r="D489" s="448">
        <v>6.47</v>
      </c>
      <c r="E489" s="450">
        <v>2</v>
      </c>
      <c r="F489" s="451">
        <v>0</v>
      </c>
      <c r="G489" s="433">
        <f t="shared" si="19"/>
        <v>12.94</v>
      </c>
      <c r="I489" s="219"/>
      <c r="J489" s="224"/>
      <c r="K489" s="224"/>
      <c r="L489" s="224"/>
      <c r="M489" s="223"/>
      <c r="N489" s="223"/>
    </row>
    <row r="490" spans="1:15" ht="15.75">
      <c r="A490" s="436" t="s">
        <v>542</v>
      </c>
      <c r="B490" s="365" t="s">
        <v>583</v>
      </c>
      <c r="C490" s="435" t="s">
        <v>521</v>
      </c>
      <c r="D490" s="433">
        <v>0.41</v>
      </c>
      <c r="E490" s="359">
        <v>0</v>
      </c>
      <c r="F490" s="447">
        <v>0</v>
      </c>
      <c r="G490" s="433">
        <f t="shared" si="19"/>
        <v>0</v>
      </c>
      <c r="I490" s="219"/>
      <c r="J490" s="224"/>
      <c r="K490" s="224"/>
      <c r="L490" s="208"/>
      <c r="M490" s="223"/>
      <c r="N490" s="223"/>
    </row>
    <row r="491" spans="1:15" ht="15.75">
      <c r="A491" s="366" t="s">
        <v>582</v>
      </c>
      <c r="B491" s="365" t="s">
        <v>581</v>
      </c>
      <c r="C491" s="435" t="s">
        <v>521</v>
      </c>
      <c r="D491" s="448">
        <v>0.62</v>
      </c>
      <c r="E491" s="450">
        <v>2</v>
      </c>
      <c r="F491" s="451">
        <v>0</v>
      </c>
      <c r="G491" s="433">
        <f t="shared" si="19"/>
        <v>1.24</v>
      </c>
      <c r="I491" s="219"/>
      <c r="J491" s="224"/>
      <c r="K491" s="224"/>
      <c r="L491" s="224"/>
      <c r="M491" s="223"/>
      <c r="N491" s="223"/>
    </row>
    <row r="492" spans="1:15" ht="15.75">
      <c r="A492" s="436" t="s">
        <v>580</v>
      </c>
      <c r="B492" s="365" t="s">
        <v>579</v>
      </c>
      <c r="C492" s="435" t="s">
        <v>521</v>
      </c>
      <c r="D492" s="433">
        <v>0.97</v>
      </c>
      <c r="E492" s="359">
        <v>0</v>
      </c>
      <c r="F492" s="447">
        <v>0</v>
      </c>
      <c r="G492" s="433">
        <f t="shared" si="19"/>
        <v>0</v>
      </c>
      <c r="I492" s="219"/>
      <c r="J492" s="224"/>
      <c r="K492" s="224"/>
      <c r="L492" s="208"/>
      <c r="M492" s="223"/>
      <c r="N492" s="223"/>
    </row>
    <row r="493" spans="1:15" ht="15.75">
      <c r="A493" s="366" t="s">
        <v>578</v>
      </c>
      <c r="B493" s="365" t="s">
        <v>577</v>
      </c>
      <c r="C493" s="435" t="s">
        <v>521</v>
      </c>
      <c r="D493" s="448">
        <v>0.93</v>
      </c>
      <c r="E493" s="450">
        <v>1</v>
      </c>
      <c r="F493" s="451">
        <v>0</v>
      </c>
      <c r="G493" s="433">
        <f t="shared" si="19"/>
        <v>0.93</v>
      </c>
      <c r="I493" s="219"/>
      <c r="J493" s="224"/>
      <c r="K493" s="224"/>
      <c r="L493" s="224"/>
      <c r="M493" s="223"/>
      <c r="N493" s="223"/>
    </row>
    <row r="494" spans="1:15" ht="15.75">
      <c r="A494" s="436" t="s">
        <v>576</v>
      </c>
      <c r="B494" s="365" t="s">
        <v>575</v>
      </c>
      <c r="C494" s="435" t="s">
        <v>521</v>
      </c>
      <c r="D494" s="433">
        <v>1.27</v>
      </c>
      <c r="E494" s="359">
        <v>0</v>
      </c>
      <c r="F494" s="447">
        <v>0</v>
      </c>
      <c r="G494" s="433">
        <f t="shared" si="19"/>
        <v>0</v>
      </c>
      <c r="I494" s="219"/>
      <c r="J494" s="224"/>
      <c r="K494" s="224"/>
      <c r="L494" s="208"/>
      <c r="M494" s="223"/>
      <c r="N494" s="223"/>
    </row>
    <row r="495" spans="1:15" ht="15.75">
      <c r="A495" s="366" t="s">
        <v>574</v>
      </c>
      <c r="B495" s="365" t="s">
        <v>573</v>
      </c>
      <c r="C495" s="435" t="s">
        <v>521</v>
      </c>
      <c r="D495" s="448">
        <v>1.28</v>
      </c>
      <c r="E495" s="450">
        <v>4</v>
      </c>
      <c r="F495" s="451">
        <v>0</v>
      </c>
      <c r="G495" s="433">
        <f t="shared" si="19"/>
        <v>5.12</v>
      </c>
      <c r="I495" s="219"/>
      <c r="J495" s="224"/>
      <c r="K495" s="224"/>
      <c r="L495" s="224"/>
      <c r="M495" s="223"/>
      <c r="N495" s="223"/>
    </row>
    <row r="496" spans="1:15" ht="15.75">
      <c r="A496" s="436" t="s">
        <v>540</v>
      </c>
      <c r="B496" s="365" t="s">
        <v>572</v>
      </c>
      <c r="C496" s="435" t="s">
        <v>521</v>
      </c>
      <c r="D496" s="433">
        <v>0.55000000000000004</v>
      </c>
      <c r="E496" s="359">
        <v>0</v>
      </c>
      <c r="F496" s="447">
        <v>0</v>
      </c>
      <c r="G496" s="433">
        <f t="shared" si="19"/>
        <v>0</v>
      </c>
      <c r="I496" s="219"/>
      <c r="J496" s="224"/>
      <c r="K496" s="224"/>
      <c r="L496" s="208"/>
      <c r="M496" s="223"/>
      <c r="N496" s="223"/>
    </row>
    <row r="497" spans="1:15" ht="15.75">
      <c r="A497" s="436" t="s">
        <v>516</v>
      </c>
      <c r="B497" s="365" t="s">
        <v>571</v>
      </c>
      <c r="C497" s="435" t="s">
        <v>521</v>
      </c>
      <c r="D497" s="433">
        <v>1.54</v>
      </c>
      <c r="E497" s="359">
        <v>0</v>
      </c>
      <c r="F497" s="447">
        <v>0</v>
      </c>
      <c r="G497" s="433">
        <f t="shared" si="19"/>
        <v>0</v>
      </c>
      <c r="I497" s="219"/>
      <c r="J497" s="224"/>
      <c r="K497" s="224"/>
      <c r="L497" s="208"/>
      <c r="M497" s="223"/>
      <c r="N497" s="223"/>
    </row>
    <row r="498" spans="1:15" ht="30">
      <c r="A498" s="449" t="s">
        <v>570</v>
      </c>
      <c r="B498" s="260" t="s">
        <v>569</v>
      </c>
      <c r="C498" s="442" t="s">
        <v>521</v>
      </c>
      <c r="D498" s="448">
        <v>5.15</v>
      </c>
      <c r="E498" s="439">
        <v>2</v>
      </c>
      <c r="F498" s="440">
        <v>0</v>
      </c>
      <c r="G498" s="433">
        <f t="shared" si="19"/>
        <v>10.3</v>
      </c>
      <c r="I498" s="438"/>
      <c r="J498" s="438"/>
      <c r="K498" s="437"/>
      <c r="L498" s="320"/>
      <c r="M498" s="224"/>
      <c r="N498" s="223"/>
      <c r="O498" s="223"/>
    </row>
    <row r="499" spans="1:15" ht="15.75">
      <c r="A499" s="436" t="s">
        <v>568</v>
      </c>
      <c r="B499" s="365" t="s">
        <v>567</v>
      </c>
      <c r="C499" s="435" t="s">
        <v>521</v>
      </c>
      <c r="D499" s="433">
        <v>3.1</v>
      </c>
      <c r="E499" s="359">
        <v>1</v>
      </c>
      <c r="F499" s="447">
        <v>0</v>
      </c>
      <c r="G499" s="433">
        <f t="shared" si="19"/>
        <v>3.1</v>
      </c>
      <c r="I499" s="219"/>
      <c r="J499" s="224"/>
      <c r="K499" s="224"/>
      <c r="L499" s="208"/>
      <c r="M499" s="223"/>
      <c r="N499" s="223"/>
    </row>
    <row r="500" spans="1:15">
      <c r="A500" s="444" t="s">
        <v>566</v>
      </c>
      <c r="B500" s="443" t="s">
        <v>565</v>
      </c>
      <c r="C500" s="442" t="s">
        <v>521</v>
      </c>
      <c r="D500" s="441">
        <v>0</v>
      </c>
      <c r="E500" s="445">
        <v>8</v>
      </c>
      <c r="F500" s="446">
        <v>0</v>
      </c>
      <c r="G500" s="433">
        <f t="shared" si="19"/>
        <v>0</v>
      </c>
      <c r="I500" s="438"/>
      <c r="J500" s="438"/>
      <c r="K500" s="437"/>
      <c r="L500" s="224"/>
      <c r="M500" s="208"/>
      <c r="N500" s="223"/>
      <c r="O500" s="223"/>
    </row>
    <row r="501" spans="1:15">
      <c r="A501" s="444" t="s">
        <v>564</v>
      </c>
      <c r="B501" s="443" t="s">
        <v>563</v>
      </c>
      <c r="C501" s="442" t="s">
        <v>521</v>
      </c>
      <c r="D501" s="441">
        <v>0.05</v>
      </c>
      <c r="E501" s="439">
        <v>8</v>
      </c>
      <c r="F501" s="440">
        <v>0</v>
      </c>
      <c r="G501" s="433">
        <f t="shared" si="19"/>
        <v>0.4</v>
      </c>
      <c r="I501" s="438"/>
      <c r="J501" s="438"/>
      <c r="K501" s="437"/>
      <c r="L501" s="320"/>
      <c r="M501" s="224"/>
      <c r="N501" s="223"/>
      <c r="O501" s="223"/>
    </row>
    <row r="502" spans="1:15" ht="30">
      <c r="A502" s="483">
        <v>20060</v>
      </c>
      <c r="B502" s="482" t="s">
        <v>562</v>
      </c>
      <c r="C502" s="481" t="s">
        <v>560</v>
      </c>
      <c r="D502" s="479">
        <v>17.3</v>
      </c>
      <c r="E502" s="402">
        <v>4</v>
      </c>
      <c r="F502" s="480">
        <v>0.03</v>
      </c>
      <c r="G502" s="433">
        <f>D502*E502*1.03</f>
        <v>71.27600000000001</v>
      </c>
      <c r="I502" s="219"/>
      <c r="J502" s="224"/>
      <c r="K502" s="224"/>
      <c r="L502" s="208"/>
      <c r="M502" s="223"/>
      <c r="N502" s="223"/>
    </row>
    <row r="503" spans="1:15" ht="30.75" thickBot="1">
      <c r="A503" s="432">
        <v>20132</v>
      </c>
      <c r="B503" s="431" t="s">
        <v>561</v>
      </c>
      <c r="C503" s="430" t="s">
        <v>560</v>
      </c>
      <c r="D503" s="428">
        <v>12.54</v>
      </c>
      <c r="E503" s="355">
        <v>6</v>
      </c>
      <c r="F503" s="429">
        <v>0.03</v>
      </c>
      <c r="G503" s="428">
        <f>D503*E503*1.03</f>
        <v>77.497199999999992</v>
      </c>
      <c r="I503" s="219"/>
      <c r="J503" s="224"/>
      <c r="K503" s="224"/>
      <c r="L503" s="208"/>
      <c r="M503" s="223"/>
      <c r="N503" s="223"/>
    </row>
    <row r="504" spans="1:15" ht="16.5" thickBot="1">
      <c r="A504" s="702" t="e">
        <f>#REF!</f>
        <v>#REF!</v>
      </c>
      <c r="B504" s="703"/>
      <c r="C504" s="703"/>
      <c r="D504" s="703"/>
      <c r="E504" s="703"/>
      <c r="F504" s="703"/>
      <c r="G504" s="687">
        <f>SUM(G484:G503)</f>
        <v>193.92079999999999</v>
      </c>
    </row>
    <row r="505" spans="1:15" ht="15.75" thickBot="1">
      <c r="G505" s="477"/>
      <c r="H505" s="476"/>
    </row>
    <row r="506" spans="1:15" ht="32.25" thickBot="1">
      <c r="A506" s="236" t="s">
        <v>2</v>
      </c>
      <c r="B506" s="236" t="s">
        <v>4</v>
      </c>
      <c r="C506" s="235" t="s">
        <v>449</v>
      </c>
      <c r="D506" s="234" t="s">
        <v>159</v>
      </c>
      <c r="E506" s="234" t="s">
        <v>356</v>
      </c>
      <c r="F506" s="233"/>
      <c r="G506" s="232"/>
      <c r="H506" s="231"/>
      <c r="I506" s="230"/>
      <c r="J506" s="229"/>
      <c r="K506" s="224"/>
      <c r="L506" s="208"/>
      <c r="M506" s="223"/>
      <c r="N506" s="223"/>
    </row>
    <row r="507" spans="1:15" ht="30.75" thickBot="1">
      <c r="A507" s="317" t="s">
        <v>402</v>
      </c>
      <c r="B507" s="273" t="s">
        <v>403</v>
      </c>
      <c r="C507" s="317" t="s">
        <v>532</v>
      </c>
      <c r="D507" s="316">
        <f>C510</f>
        <v>2</v>
      </c>
      <c r="E507" s="395">
        <f>G550</f>
        <v>328.79211999999995</v>
      </c>
      <c r="F507" s="224"/>
      <c r="G507" s="224"/>
      <c r="H507" s="209"/>
      <c r="I507" s="219"/>
      <c r="J507" s="224"/>
      <c r="K507" s="224"/>
      <c r="L507" s="224"/>
      <c r="M507" s="223"/>
      <c r="N507" s="223"/>
    </row>
    <row r="508" spans="1:15" ht="15.75">
      <c r="A508" s="274"/>
      <c r="B508" s="292"/>
      <c r="C508" s="272"/>
      <c r="D508" s="271"/>
      <c r="E508" s="270"/>
      <c r="F508" s="224"/>
      <c r="G508" s="224"/>
      <c r="H508" s="209"/>
      <c r="I508" s="219"/>
      <c r="J508" s="224"/>
      <c r="K508" s="224"/>
      <c r="L508" s="208"/>
      <c r="M508" s="223"/>
      <c r="N508" s="223"/>
    </row>
    <row r="509" spans="1:15" ht="15.75">
      <c r="A509" s="343"/>
      <c r="B509" s="342" t="s">
        <v>513</v>
      </c>
      <c r="C509" s="298" t="s">
        <v>159</v>
      </c>
      <c r="D509" s="341" t="s">
        <v>449</v>
      </c>
      <c r="E509" s="290"/>
      <c r="F509" s="326"/>
      <c r="G509" s="326"/>
      <c r="H509" s="265"/>
      <c r="I509" s="265"/>
      <c r="J509" s="326"/>
      <c r="K509" s="326"/>
      <c r="L509" s="474"/>
      <c r="M509" s="223"/>
      <c r="N509" s="223"/>
    </row>
    <row r="510" spans="1:15" ht="15.75">
      <c r="A510" s="274"/>
      <c r="B510" s="288" t="s">
        <v>601</v>
      </c>
      <c r="C510" s="221">
        <v>2</v>
      </c>
      <c r="D510" s="295" t="s">
        <v>447</v>
      </c>
      <c r="E510" s="270"/>
      <c r="F510" s="224"/>
      <c r="G510" s="224"/>
      <c r="H510" s="209"/>
      <c r="I510" s="219"/>
      <c r="J510" s="224"/>
      <c r="K510" s="224"/>
      <c r="L510" s="208"/>
      <c r="M510" s="223"/>
      <c r="N510" s="223"/>
    </row>
    <row r="511" spans="1:15" ht="16.5" thickBot="1">
      <c r="A511" s="274"/>
      <c r="B511" s="292"/>
      <c r="C511" s="291"/>
      <c r="D511" s="271"/>
      <c r="E511" s="270"/>
      <c r="F511" s="224"/>
      <c r="G511" s="224"/>
      <c r="H511" s="209"/>
      <c r="I511" s="219"/>
      <c r="J511" s="224"/>
      <c r="K511" s="224"/>
      <c r="L511" s="208"/>
      <c r="M511" s="223"/>
      <c r="N511" s="223"/>
    </row>
    <row r="512" spans="1:15" ht="16.5" thickBot="1">
      <c r="A512" s="274"/>
      <c r="B512" s="275" t="s">
        <v>600</v>
      </c>
      <c r="C512" s="272"/>
      <c r="D512" s="490" t="s">
        <v>599</v>
      </c>
      <c r="E512" s="270"/>
      <c r="F512" s="224"/>
      <c r="G512" s="224"/>
      <c r="H512" s="209"/>
      <c r="I512" s="219"/>
      <c r="J512" s="224"/>
      <c r="K512" s="224"/>
      <c r="L512" s="208"/>
      <c r="M512" s="223"/>
      <c r="N512" s="223"/>
    </row>
    <row r="513" spans="1:15" ht="30.75" thickBot="1">
      <c r="A513" s="274"/>
      <c r="B513" s="273" t="s">
        <v>598</v>
      </c>
      <c r="C513" s="272"/>
      <c r="D513" s="271"/>
      <c r="E513" s="270"/>
      <c r="F513" s="224"/>
      <c r="G513" s="224"/>
      <c r="H513" s="209"/>
      <c r="I513" s="219"/>
      <c r="J513" s="224"/>
      <c r="K513" s="224"/>
      <c r="L513" s="208"/>
      <c r="M513" s="223"/>
      <c r="N513" s="223"/>
    </row>
    <row r="514" spans="1:15" s="264" customFormat="1" ht="16.5" thickBot="1">
      <c r="A514" s="268" t="s">
        <v>465</v>
      </c>
      <c r="B514" s="268" t="s">
        <v>464</v>
      </c>
      <c r="C514" s="268" t="s">
        <v>463</v>
      </c>
      <c r="D514" s="268" t="s">
        <v>462</v>
      </c>
      <c r="E514" s="268" t="s">
        <v>461</v>
      </c>
      <c r="F514" s="268" t="s">
        <v>460</v>
      </c>
      <c r="G514" s="236" t="s">
        <v>459</v>
      </c>
      <c r="I514" s="267"/>
      <c r="J514" s="267"/>
      <c r="K514" s="267"/>
      <c r="L514" s="265"/>
      <c r="M514" s="266"/>
      <c r="N514" s="265"/>
      <c r="O514" s="265"/>
    </row>
    <row r="515" spans="1:15" ht="15.75">
      <c r="A515" s="483" t="s">
        <v>550</v>
      </c>
      <c r="B515" s="482" t="s">
        <v>593</v>
      </c>
      <c r="C515" s="482" t="s">
        <v>521</v>
      </c>
      <c r="D515" s="489">
        <v>0.71</v>
      </c>
      <c r="E515" s="487">
        <v>10</v>
      </c>
      <c r="F515" s="488">
        <v>0</v>
      </c>
      <c r="G515" s="486">
        <f>D515*E515</f>
        <v>7.1</v>
      </c>
      <c r="I515" s="219"/>
      <c r="J515" s="224"/>
      <c r="K515" s="224"/>
      <c r="L515" s="208"/>
      <c r="M515" s="223"/>
      <c r="N515" s="223"/>
    </row>
    <row r="516" spans="1:15" ht="15.75">
      <c r="A516" s="436" t="s">
        <v>590</v>
      </c>
      <c r="B516" s="365" t="s">
        <v>589</v>
      </c>
      <c r="C516" s="365" t="s">
        <v>526</v>
      </c>
      <c r="D516" s="467">
        <v>0.92030000000000001</v>
      </c>
      <c r="E516" s="466">
        <v>33</v>
      </c>
      <c r="F516" s="468">
        <v>0</v>
      </c>
      <c r="G516" s="486">
        <f t="shared" ref="G516:G523" si="20">D516*E516</f>
        <v>30.369900000000001</v>
      </c>
      <c r="I516" s="219"/>
      <c r="J516" s="224"/>
      <c r="K516" s="224"/>
      <c r="L516" s="208"/>
      <c r="M516" s="223"/>
      <c r="N516" s="223"/>
    </row>
    <row r="517" spans="1:15" ht="30">
      <c r="A517" s="436" t="s">
        <v>544</v>
      </c>
      <c r="B517" s="365" t="s">
        <v>586</v>
      </c>
      <c r="C517" s="365" t="s">
        <v>521</v>
      </c>
      <c r="D517" s="467">
        <v>4.1399999999999997</v>
      </c>
      <c r="E517" s="466">
        <v>5</v>
      </c>
      <c r="F517" s="468">
        <v>0</v>
      </c>
      <c r="G517" s="486">
        <f t="shared" si="20"/>
        <v>20.7</v>
      </c>
      <c r="I517" s="219"/>
      <c r="J517" s="224"/>
      <c r="K517" s="224"/>
      <c r="L517" s="208"/>
      <c r="M517" s="223"/>
      <c r="N517" s="223"/>
    </row>
    <row r="518" spans="1:15" ht="15.75">
      <c r="A518" s="436" t="s">
        <v>542</v>
      </c>
      <c r="B518" s="365" t="s">
        <v>583</v>
      </c>
      <c r="C518" s="365" t="s">
        <v>521</v>
      </c>
      <c r="D518" s="467">
        <v>0.41</v>
      </c>
      <c r="E518" s="466">
        <v>3</v>
      </c>
      <c r="F518" s="468">
        <v>0</v>
      </c>
      <c r="G518" s="486">
        <f t="shared" si="20"/>
        <v>1.23</v>
      </c>
      <c r="I518" s="219"/>
      <c r="J518" s="224"/>
      <c r="K518" s="224"/>
      <c r="L518" s="208"/>
      <c r="M518" s="223"/>
      <c r="N518" s="223"/>
    </row>
    <row r="519" spans="1:15" ht="15.75">
      <c r="A519" s="436" t="s">
        <v>580</v>
      </c>
      <c r="B519" s="365" t="s">
        <v>579</v>
      </c>
      <c r="C519" s="365" t="s">
        <v>521</v>
      </c>
      <c r="D519" s="467">
        <v>0.97</v>
      </c>
      <c r="E519" s="466">
        <v>1</v>
      </c>
      <c r="F519" s="468">
        <v>0</v>
      </c>
      <c r="G519" s="486">
        <f t="shared" si="20"/>
        <v>0.97</v>
      </c>
      <c r="I519" s="219"/>
      <c r="J519" s="224"/>
      <c r="K519" s="224"/>
      <c r="L519" s="208"/>
      <c r="M519" s="223"/>
      <c r="N519" s="223"/>
    </row>
    <row r="520" spans="1:15" ht="15.75">
      <c r="A520" s="436" t="s">
        <v>576</v>
      </c>
      <c r="B520" s="365" t="s">
        <v>575</v>
      </c>
      <c r="C520" s="365" t="s">
        <v>521</v>
      </c>
      <c r="D520" s="467">
        <v>1.27</v>
      </c>
      <c r="E520" s="466">
        <v>15</v>
      </c>
      <c r="F520" s="468">
        <v>0</v>
      </c>
      <c r="G520" s="486">
        <f t="shared" si="20"/>
        <v>19.05</v>
      </c>
      <c r="I520" s="219"/>
      <c r="J520" s="224"/>
      <c r="K520" s="224"/>
      <c r="L520" s="208"/>
      <c r="M520" s="223"/>
      <c r="N520" s="223"/>
    </row>
    <row r="521" spans="1:15" ht="15.75">
      <c r="A521" s="436" t="s">
        <v>540</v>
      </c>
      <c r="B521" s="365" t="s">
        <v>572</v>
      </c>
      <c r="C521" s="365" t="s">
        <v>521</v>
      </c>
      <c r="D521" s="467">
        <v>0.55000000000000004</v>
      </c>
      <c r="E521" s="466">
        <v>1</v>
      </c>
      <c r="F521" s="468">
        <v>0</v>
      </c>
      <c r="G521" s="486">
        <f t="shared" si="20"/>
        <v>0.55000000000000004</v>
      </c>
      <c r="I521" s="219"/>
      <c r="J521" s="224"/>
      <c r="K521" s="224"/>
      <c r="L521" s="208"/>
      <c r="M521" s="223"/>
      <c r="N521" s="223"/>
    </row>
    <row r="522" spans="1:15" ht="15.75">
      <c r="A522" s="436" t="s">
        <v>516</v>
      </c>
      <c r="B522" s="365" t="s">
        <v>571</v>
      </c>
      <c r="C522" s="365" t="s">
        <v>521</v>
      </c>
      <c r="D522" s="467">
        <v>1.54</v>
      </c>
      <c r="E522" s="466">
        <v>2</v>
      </c>
      <c r="F522" s="468">
        <v>0</v>
      </c>
      <c r="G522" s="486">
        <f t="shared" si="20"/>
        <v>3.08</v>
      </c>
      <c r="I522" s="219"/>
      <c r="J522" s="224"/>
      <c r="K522" s="224"/>
      <c r="L522" s="208"/>
      <c r="M522" s="223"/>
      <c r="N522" s="223"/>
    </row>
    <row r="523" spans="1:15" ht="15.75">
      <c r="A523" s="436" t="s">
        <v>568</v>
      </c>
      <c r="B523" s="365" t="s">
        <v>567</v>
      </c>
      <c r="C523" s="365" t="s">
        <v>521</v>
      </c>
      <c r="D523" s="467">
        <v>3.1</v>
      </c>
      <c r="E523" s="466">
        <v>1</v>
      </c>
      <c r="F523" s="468">
        <v>0</v>
      </c>
      <c r="G523" s="486">
        <f t="shared" si="20"/>
        <v>3.1</v>
      </c>
      <c r="I523" s="219"/>
      <c r="J523" s="224"/>
      <c r="K523" s="224"/>
      <c r="L523" s="208"/>
      <c r="M523" s="223"/>
      <c r="N523" s="223"/>
    </row>
    <row r="524" spans="1:15" ht="30">
      <c r="A524" s="436">
        <v>20060</v>
      </c>
      <c r="B524" s="365" t="s">
        <v>562</v>
      </c>
      <c r="C524" s="365" t="s">
        <v>560</v>
      </c>
      <c r="D524" s="467">
        <v>17.3</v>
      </c>
      <c r="E524" s="466">
        <v>6.6</v>
      </c>
      <c r="F524" s="465">
        <v>0.03</v>
      </c>
      <c r="G524" s="486">
        <f>D524*E524*1.03</f>
        <v>117.60539999999999</v>
      </c>
      <c r="I524" s="219"/>
      <c r="J524" s="224"/>
      <c r="K524" s="224"/>
      <c r="L524" s="208"/>
      <c r="M524" s="223"/>
      <c r="N524" s="223"/>
    </row>
    <row r="525" spans="1:15" ht="30">
      <c r="A525" s="436">
        <v>20132</v>
      </c>
      <c r="B525" s="365" t="s">
        <v>561</v>
      </c>
      <c r="C525" s="365" t="s">
        <v>560</v>
      </c>
      <c r="D525" s="467">
        <v>12.54</v>
      </c>
      <c r="E525" s="466">
        <v>8.6</v>
      </c>
      <c r="F525" s="465">
        <v>0.03</v>
      </c>
      <c r="G525" s="486">
        <f>D525*E525*1.03</f>
        <v>111.07932</v>
      </c>
      <c r="I525" s="219"/>
      <c r="J525" s="224"/>
      <c r="K525" s="224"/>
      <c r="L525" s="208"/>
      <c r="M525" s="223"/>
      <c r="N525" s="223"/>
    </row>
    <row r="526" spans="1:15" ht="16.5" thickBot="1">
      <c r="A526" s="807"/>
      <c r="B526" s="808"/>
      <c r="C526" s="808"/>
      <c r="D526" s="808"/>
      <c r="E526" s="808"/>
      <c r="F526" s="809"/>
      <c r="G526" s="485">
        <f>SUM(G515:G525)</f>
        <v>314.83461999999997</v>
      </c>
      <c r="I526" s="219"/>
      <c r="J526" s="224"/>
      <c r="K526" s="224"/>
      <c r="L526" s="208"/>
      <c r="M526" s="223"/>
      <c r="N526" s="223"/>
    </row>
    <row r="527" spans="1:15" ht="16.5" thickBot="1">
      <c r="A527" s="458"/>
      <c r="B527" s="458"/>
      <c r="C527" s="458"/>
      <c r="D527" s="458"/>
      <c r="E527" s="458"/>
      <c r="G527" s="233"/>
      <c r="H527" s="244"/>
      <c r="I527" s="219"/>
      <c r="J527" s="224"/>
      <c r="K527" s="224"/>
      <c r="L527" s="224"/>
      <c r="M527" s="223"/>
      <c r="N527" s="223"/>
    </row>
    <row r="528" spans="1:15" ht="16.5" thickBot="1">
      <c r="A528" s="804" t="s">
        <v>531</v>
      </c>
      <c r="B528" s="804"/>
      <c r="C528" s="804"/>
      <c r="D528" s="804"/>
      <c r="E528" s="804"/>
      <c r="F528" s="804"/>
      <c r="G528" s="804"/>
      <c r="H528" s="804"/>
      <c r="I528" s="209"/>
      <c r="J528" s="219"/>
      <c r="K528" s="224"/>
      <c r="L528" s="224"/>
      <c r="M528" s="208"/>
      <c r="N528" s="223"/>
      <c r="O528" s="223"/>
    </row>
    <row r="529" spans="1:15" s="264" customFormat="1" ht="16.5" thickBot="1">
      <c r="A529" s="268" t="s">
        <v>465</v>
      </c>
      <c r="B529" s="268" t="s">
        <v>464</v>
      </c>
      <c r="C529" s="268" t="s">
        <v>463</v>
      </c>
      <c r="D529" s="268" t="s">
        <v>462</v>
      </c>
      <c r="E529" s="268" t="s">
        <v>461</v>
      </c>
      <c r="F529" s="268" t="s">
        <v>460</v>
      </c>
      <c r="G529" s="236" t="s">
        <v>459</v>
      </c>
      <c r="I529" s="267"/>
      <c r="J529" s="267"/>
      <c r="K529" s="267"/>
      <c r="L529" s="265"/>
      <c r="M529" s="266"/>
      <c r="N529" s="265"/>
      <c r="O529" s="265"/>
    </row>
    <row r="530" spans="1:15" ht="15.75">
      <c r="A530" s="457" t="s">
        <v>550</v>
      </c>
      <c r="B530" s="456" t="s">
        <v>593</v>
      </c>
      <c r="C530" s="455" t="s">
        <v>521</v>
      </c>
      <c r="D530" s="453">
        <v>0.71</v>
      </c>
      <c r="E530" s="383">
        <v>0</v>
      </c>
      <c r="F530" s="454">
        <v>0</v>
      </c>
      <c r="G530" s="453">
        <f>D530*E530</f>
        <v>0</v>
      </c>
      <c r="I530" s="219"/>
      <c r="J530" s="224"/>
      <c r="K530" s="224"/>
      <c r="L530" s="208"/>
      <c r="M530" s="223"/>
      <c r="N530" s="223"/>
    </row>
    <row r="531" spans="1:15" ht="15.75">
      <c r="A531" s="366" t="s">
        <v>592</v>
      </c>
      <c r="B531" s="452" t="s">
        <v>591</v>
      </c>
      <c r="C531" s="435" t="s">
        <v>521</v>
      </c>
      <c r="D531" s="448">
        <v>1.18</v>
      </c>
      <c r="E531" s="450">
        <v>2</v>
      </c>
      <c r="F531" s="451">
        <v>0</v>
      </c>
      <c r="G531" s="433">
        <f t="shared" ref="G531:G547" si="21">D531*E531</f>
        <v>2.36</v>
      </c>
      <c r="I531" s="219"/>
      <c r="J531" s="224"/>
      <c r="K531" s="224"/>
      <c r="L531" s="224"/>
      <c r="M531" s="223"/>
      <c r="N531" s="223"/>
    </row>
    <row r="532" spans="1:15" ht="16.5" thickBot="1">
      <c r="A532" s="436" t="s">
        <v>590</v>
      </c>
      <c r="B532" s="365" t="s">
        <v>589</v>
      </c>
      <c r="C532" s="435" t="s">
        <v>526</v>
      </c>
      <c r="D532" s="433">
        <v>0.92030000000000001</v>
      </c>
      <c r="E532" s="359">
        <v>0</v>
      </c>
      <c r="F532" s="447">
        <v>0</v>
      </c>
      <c r="G532" s="433">
        <f t="shared" si="21"/>
        <v>0</v>
      </c>
      <c r="I532" s="219"/>
      <c r="J532" s="224"/>
      <c r="K532" s="224"/>
      <c r="L532" s="208"/>
      <c r="M532" s="223"/>
      <c r="N532" s="223"/>
    </row>
    <row r="533" spans="1:15" ht="16.5" thickBot="1">
      <c r="A533" s="366" t="s">
        <v>588</v>
      </c>
      <c r="B533" s="484" t="s">
        <v>587</v>
      </c>
      <c r="C533" s="435" t="s">
        <v>9</v>
      </c>
      <c r="D533" s="448">
        <v>0.92779999999999996</v>
      </c>
      <c r="E533" s="450">
        <v>33</v>
      </c>
      <c r="F533" s="451">
        <v>0</v>
      </c>
      <c r="G533" s="433">
        <f t="shared" si="21"/>
        <v>30.6174</v>
      </c>
      <c r="I533" s="219"/>
      <c r="J533" s="224"/>
      <c r="K533" s="224"/>
      <c r="L533" s="224"/>
      <c r="M533" s="223"/>
      <c r="N533" s="223"/>
    </row>
    <row r="534" spans="1:15" ht="30">
      <c r="A534" s="436" t="s">
        <v>544</v>
      </c>
      <c r="B534" s="365" t="s">
        <v>586</v>
      </c>
      <c r="C534" s="435" t="s">
        <v>521</v>
      </c>
      <c r="D534" s="433">
        <v>4.1399999999999997</v>
      </c>
      <c r="E534" s="359">
        <v>0</v>
      </c>
      <c r="F534" s="447">
        <v>0</v>
      </c>
      <c r="G534" s="433">
        <f t="shared" si="21"/>
        <v>0</v>
      </c>
      <c r="I534" s="219"/>
      <c r="J534" s="224"/>
      <c r="K534" s="224"/>
      <c r="L534" s="208"/>
      <c r="M534" s="223"/>
      <c r="N534" s="223"/>
    </row>
    <row r="535" spans="1:15" ht="30">
      <c r="A535" s="366" t="s">
        <v>585</v>
      </c>
      <c r="B535" s="365" t="s">
        <v>584</v>
      </c>
      <c r="C535" s="435" t="s">
        <v>521</v>
      </c>
      <c r="D535" s="448">
        <v>6.47</v>
      </c>
      <c r="E535" s="450">
        <v>5</v>
      </c>
      <c r="F535" s="451">
        <v>0</v>
      </c>
      <c r="G535" s="433">
        <f t="shared" si="21"/>
        <v>32.35</v>
      </c>
      <c r="I535" s="219"/>
      <c r="J535" s="224"/>
      <c r="K535" s="224"/>
      <c r="L535" s="224"/>
      <c r="M535" s="223"/>
      <c r="N535" s="223"/>
    </row>
    <row r="536" spans="1:15" ht="15.75">
      <c r="A536" s="436" t="s">
        <v>542</v>
      </c>
      <c r="B536" s="365" t="s">
        <v>583</v>
      </c>
      <c r="C536" s="435" t="s">
        <v>521</v>
      </c>
      <c r="D536" s="433">
        <v>0.41</v>
      </c>
      <c r="E536" s="359">
        <v>0</v>
      </c>
      <c r="F536" s="447">
        <v>0</v>
      </c>
      <c r="G536" s="433">
        <f t="shared" si="21"/>
        <v>0</v>
      </c>
      <c r="I536" s="219"/>
      <c r="J536" s="224"/>
      <c r="K536" s="224"/>
      <c r="L536" s="208"/>
      <c r="M536" s="223"/>
      <c r="N536" s="223"/>
    </row>
    <row r="537" spans="1:15" ht="15.75">
      <c r="A537" s="366" t="s">
        <v>582</v>
      </c>
      <c r="B537" s="365" t="s">
        <v>581</v>
      </c>
      <c r="C537" s="435" t="s">
        <v>521</v>
      </c>
      <c r="D537" s="448">
        <v>0.62</v>
      </c>
      <c r="E537" s="450">
        <v>2</v>
      </c>
      <c r="F537" s="451">
        <v>0</v>
      </c>
      <c r="G537" s="433">
        <f t="shared" si="21"/>
        <v>1.24</v>
      </c>
      <c r="I537" s="219"/>
      <c r="J537" s="224"/>
      <c r="K537" s="224"/>
      <c r="L537" s="224"/>
      <c r="M537" s="223"/>
      <c r="N537" s="223"/>
    </row>
    <row r="538" spans="1:15" ht="15.75">
      <c r="A538" s="436" t="s">
        <v>580</v>
      </c>
      <c r="B538" s="365" t="s">
        <v>579</v>
      </c>
      <c r="C538" s="435" t="s">
        <v>521</v>
      </c>
      <c r="D538" s="433">
        <v>0.97</v>
      </c>
      <c r="E538" s="359">
        <v>0</v>
      </c>
      <c r="F538" s="447">
        <v>0</v>
      </c>
      <c r="G538" s="433">
        <f t="shared" si="21"/>
        <v>0</v>
      </c>
      <c r="I538" s="219"/>
      <c r="J538" s="224"/>
      <c r="K538" s="224"/>
      <c r="L538" s="208"/>
      <c r="M538" s="223"/>
      <c r="N538" s="223"/>
    </row>
    <row r="539" spans="1:15" ht="15.75">
      <c r="A539" s="366" t="s">
        <v>578</v>
      </c>
      <c r="B539" s="365" t="s">
        <v>577</v>
      </c>
      <c r="C539" s="435" t="s">
        <v>521</v>
      </c>
      <c r="D539" s="448">
        <v>0.91</v>
      </c>
      <c r="E539" s="450">
        <v>1</v>
      </c>
      <c r="F539" s="451">
        <v>0</v>
      </c>
      <c r="G539" s="433">
        <f t="shared" si="21"/>
        <v>0.91</v>
      </c>
      <c r="I539" s="219"/>
      <c r="J539" s="224"/>
      <c r="K539" s="224"/>
      <c r="L539" s="224"/>
      <c r="M539" s="223"/>
      <c r="N539" s="223"/>
    </row>
    <row r="540" spans="1:15" ht="15.75">
      <c r="A540" s="436" t="s">
        <v>576</v>
      </c>
      <c r="B540" s="365" t="s">
        <v>575</v>
      </c>
      <c r="C540" s="435" t="s">
        <v>521</v>
      </c>
      <c r="D540" s="433">
        <v>1.27</v>
      </c>
      <c r="E540" s="359">
        <v>0</v>
      </c>
      <c r="F540" s="447">
        <v>0</v>
      </c>
      <c r="G540" s="433">
        <f t="shared" si="21"/>
        <v>0</v>
      </c>
      <c r="I540" s="219"/>
      <c r="J540" s="224"/>
      <c r="K540" s="224"/>
      <c r="L540" s="208"/>
      <c r="M540" s="223"/>
      <c r="N540" s="223"/>
    </row>
    <row r="541" spans="1:15" ht="15.75">
      <c r="A541" s="366" t="s">
        <v>574</v>
      </c>
      <c r="B541" s="365" t="s">
        <v>573</v>
      </c>
      <c r="C541" s="435" t="s">
        <v>521</v>
      </c>
      <c r="D541" s="448">
        <v>1.28</v>
      </c>
      <c r="E541" s="450">
        <v>10</v>
      </c>
      <c r="F541" s="451">
        <v>0</v>
      </c>
      <c r="G541" s="433">
        <f t="shared" si="21"/>
        <v>12.8</v>
      </c>
      <c r="I541" s="219"/>
      <c r="J541" s="224"/>
      <c r="K541" s="224"/>
      <c r="L541" s="224"/>
      <c r="M541" s="223"/>
      <c r="N541" s="223"/>
    </row>
    <row r="542" spans="1:15" ht="15.75">
      <c r="A542" s="436" t="s">
        <v>540</v>
      </c>
      <c r="B542" s="365" t="s">
        <v>572</v>
      </c>
      <c r="C542" s="435" t="s">
        <v>521</v>
      </c>
      <c r="D542" s="433">
        <v>0.55000000000000004</v>
      </c>
      <c r="E542" s="359">
        <v>0</v>
      </c>
      <c r="F542" s="447">
        <v>0</v>
      </c>
      <c r="G542" s="433">
        <f t="shared" si="21"/>
        <v>0</v>
      </c>
      <c r="I542" s="219"/>
      <c r="J542" s="224"/>
      <c r="K542" s="224"/>
      <c r="L542" s="208"/>
      <c r="M542" s="223"/>
      <c r="N542" s="223"/>
    </row>
    <row r="543" spans="1:15" ht="15.75">
      <c r="A543" s="436" t="s">
        <v>516</v>
      </c>
      <c r="B543" s="365" t="s">
        <v>571</v>
      </c>
      <c r="C543" s="435" t="s">
        <v>521</v>
      </c>
      <c r="D543" s="433">
        <v>1.54</v>
      </c>
      <c r="E543" s="359">
        <v>0</v>
      </c>
      <c r="F543" s="447">
        <v>0</v>
      </c>
      <c r="G543" s="433">
        <f t="shared" si="21"/>
        <v>0</v>
      </c>
      <c r="I543" s="219"/>
      <c r="J543" s="224"/>
      <c r="K543" s="224"/>
      <c r="L543" s="208"/>
      <c r="M543" s="223"/>
      <c r="N543" s="223"/>
    </row>
    <row r="544" spans="1:15" ht="30">
      <c r="A544" s="449" t="s">
        <v>570</v>
      </c>
      <c r="B544" s="260" t="s">
        <v>569</v>
      </c>
      <c r="C544" s="442" t="s">
        <v>521</v>
      </c>
      <c r="D544" s="448">
        <v>5.15</v>
      </c>
      <c r="E544" s="439">
        <v>3</v>
      </c>
      <c r="F544" s="440">
        <v>0</v>
      </c>
      <c r="G544" s="433">
        <f t="shared" si="21"/>
        <v>15.450000000000001</v>
      </c>
      <c r="I544" s="438"/>
      <c r="J544" s="438"/>
      <c r="K544" s="437"/>
      <c r="L544" s="320"/>
      <c r="M544" s="224"/>
      <c r="N544" s="223"/>
      <c r="O544" s="223"/>
    </row>
    <row r="545" spans="1:15" ht="15.75">
      <c r="A545" s="436" t="s">
        <v>568</v>
      </c>
      <c r="B545" s="365" t="s">
        <v>567</v>
      </c>
      <c r="C545" s="435" t="s">
        <v>521</v>
      </c>
      <c r="D545" s="433">
        <v>3.1</v>
      </c>
      <c r="E545" s="359">
        <v>1</v>
      </c>
      <c r="F545" s="447">
        <v>0</v>
      </c>
      <c r="G545" s="433">
        <f t="shared" si="21"/>
        <v>3.1</v>
      </c>
      <c r="I545" s="219"/>
      <c r="J545" s="224"/>
      <c r="K545" s="224"/>
      <c r="L545" s="208"/>
      <c r="M545" s="223"/>
      <c r="N545" s="223"/>
    </row>
    <row r="546" spans="1:15">
      <c r="A546" s="444" t="s">
        <v>566</v>
      </c>
      <c r="B546" s="443" t="s">
        <v>565</v>
      </c>
      <c r="C546" s="442" t="s">
        <v>521</v>
      </c>
      <c r="D546" s="441">
        <v>0.05</v>
      </c>
      <c r="E546" s="445">
        <v>16</v>
      </c>
      <c r="F546" s="446">
        <v>0</v>
      </c>
      <c r="G546" s="433">
        <f t="shared" si="21"/>
        <v>0.8</v>
      </c>
      <c r="I546" s="438"/>
      <c r="J546" s="438"/>
      <c r="K546" s="437"/>
      <c r="L546" s="224"/>
      <c r="M546" s="208"/>
      <c r="N546" s="223"/>
      <c r="O546" s="223"/>
    </row>
    <row r="547" spans="1:15">
      <c r="A547" s="444" t="s">
        <v>564</v>
      </c>
      <c r="B547" s="443" t="s">
        <v>563</v>
      </c>
      <c r="C547" s="442" t="s">
        <v>521</v>
      </c>
      <c r="D547" s="441">
        <v>0.03</v>
      </c>
      <c r="E547" s="439">
        <v>16</v>
      </c>
      <c r="F547" s="440">
        <v>0</v>
      </c>
      <c r="G547" s="433">
        <f t="shared" si="21"/>
        <v>0.48</v>
      </c>
      <c r="I547" s="438"/>
      <c r="J547" s="438"/>
      <c r="K547" s="437"/>
      <c r="L547" s="320"/>
      <c r="M547" s="224"/>
      <c r="N547" s="223"/>
      <c r="O547" s="223"/>
    </row>
    <row r="548" spans="1:15" ht="30">
      <c r="A548" s="483">
        <v>20060</v>
      </c>
      <c r="B548" s="482" t="s">
        <v>562</v>
      </c>
      <c r="C548" s="481" t="s">
        <v>560</v>
      </c>
      <c r="D548" s="479">
        <v>17.3</v>
      </c>
      <c r="E548" s="402">
        <v>6.6</v>
      </c>
      <c r="F548" s="480">
        <v>0.03</v>
      </c>
      <c r="G548" s="433">
        <f>D548*E548*1.03</f>
        <v>117.60539999999999</v>
      </c>
      <c r="I548" s="219"/>
      <c r="J548" s="224"/>
      <c r="K548" s="224"/>
      <c r="L548" s="208"/>
      <c r="M548" s="223"/>
      <c r="N548" s="223"/>
    </row>
    <row r="549" spans="1:15" ht="30.75" thickBot="1">
      <c r="A549" s="432">
        <v>20132</v>
      </c>
      <c r="B549" s="431" t="s">
        <v>561</v>
      </c>
      <c r="C549" s="430" t="s">
        <v>560</v>
      </c>
      <c r="D549" s="428">
        <v>12.54</v>
      </c>
      <c r="E549" s="355">
        <v>8.6</v>
      </c>
      <c r="F549" s="429">
        <v>0.03</v>
      </c>
      <c r="G549" s="433">
        <f>D549*E549*1.03</f>
        <v>111.07932</v>
      </c>
      <c r="I549" s="219"/>
      <c r="J549" s="224"/>
      <c r="K549" s="224"/>
      <c r="L549" s="208"/>
      <c r="M549" s="223"/>
      <c r="N549" s="223"/>
    </row>
    <row r="550" spans="1:15" ht="16.5" thickBot="1">
      <c r="A550" s="702" t="e">
        <f>#REF!</f>
        <v>#REF!</v>
      </c>
      <c r="B550" s="703"/>
      <c r="C550" s="703"/>
      <c r="D550" s="703"/>
      <c r="E550" s="703"/>
      <c r="F550" s="703"/>
      <c r="G550" s="478">
        <f>SUM(G530:G549)</f>
        <v>328.79211999999995</v>
      </c>
    </row>
    <row r="551" spans="1:15" ht="15.75" thickBot="1">
      <c r="G551" s="477"/>
      <c r="H551" s="476"/>
    </row>
    <row r="552" spans="1:15" ht="32.25" thickBot="1">
      <c r="A552" s="236" t="s">
        <v>2</v>
      </c>
      <c r="B552" s="236" t="s">
        <v>4</v>
      </c>
      <c r="C552" s="235" t="s">
        <v>449</v>
      </c>
      <c r="D552" s="234" t="s">
        <v>159</v>
      </c>
      <c r="E552" s="234" t="s">
        <v>356</v>
      </c>
      <c r="F552" s="233"/>
      <c r="G552" s="232"/>
      <c r="H552" s="231"/>
      <c r="I552" s="230"/>
      <c r="J552" s="229"/>
      <c r="K552" s="224"/>
      <c r="L552" s="208"/>
      <c r="M552" s="223"/>
      <c r="N552" s="223"/>
    </row>
    <row r="553" spans="1:15" ht="45.75" customHeight="1" thickBot="1">
      <c r="A553" s="307" t="s">
        <v>404</v>
      </c>
      <c r="B553" s="227" t="s">
        <v>405</v>
      </c>
      <c r="C553" s="307" t="s">
        <v>532</v>
      </c>
      <c r="D553" s="305">
        <f>C559</f>
        <v>6</v>
      </c>
      <c r="E553" s="395">
        <f>G599</f>
        <v>416.49109999999996</v>
      </c>
      <c r="F553" s="303"/>
      <c r="G553" s="224"/>
      <c r="H553" s="209"/>
      <c r="I553" s="219"/>
      <c r="J553" s="224"/>
      <c r="K553" s="224"/>
      <c r="L553" s="224"/>
      <c r="M553" s="223"/>
      <c r="N553" s="223"/>
    </row>
    <row r="554" spans="1:15" ht="15.75">
      <c r="A554" s="274"/>
      <c r="B554" s="292"/>
      <c r="C554" s="272"/>
      <c r="D554" s="271"/>
      <c r="E554" s="270"/>
      <c r="F554" s="224"/>
      <c r="G554" s="224"/>
      <c r="H554" s="209"/>
      <c r="I554" s="219"/>
      <c r="J554" s="224"/>
      <c r="K554" s="224"/>
      <c r="L554" s="208"/>
      <c r="M554" s="223"/>
      <c r="N554" s="223"/>
    </row>
    <row r="555" spans="1:15" ht="15.75">
      <c r="A555" s="343"/>
      <c r="B555" s="342" t="s">
        <v>513</v>
      </c>
      <c r="C555" s="298" t="s">
        <v>159</v>
      </c>
      <c r="D555" s="341" t="s">
        <v>449</v>
      </c>
      <c r="E555" s="290"/>
      <c r="F555" s="326"/>
      <c r="G555" s="326"/>
      <c r="H555" s="265"/>
      <c r="I555" s="265"/>
      <c r="J555" s="326"/>
      <c r="K555" s="326"/>
      <c r="L555" s="474"/>
      <c r="M555" s="223"/>
      <c r="N555" s="223"/>
    </row>
    <row r="556" spans="1:15" ht="15.75">
      <c r="A556" s="343"/>
      <c r="B556" s="475" t="s">
        <v>471</v>
      </c>
      <c r="C556" s="221">
        <v>3</v>
      </c>
      <c r="D556" s="295" t="s">
        <v>447</v>
      </c>
      <c r="E556" s="290"/>
      <c r="F556" s="326"/>
      <c r="G556" s="326"/>
      <c r="H556" s="265"/>
      <c r="I556" s="265"/>
      <c r="J556" s="326"/>
      <c r="K556" s="326"/>
      <c r="L556" s="474"/>
      <c r="M556" s="223"/>
      <c r="N556" s="223"/>
    </row>
    <row r="557" spans="1:15" ht="15.75">
      <c r="A557" s="343"/>
      <c r="B557" s="475" t="s">
        <v>469</v>
      </c>
      <c r="C557" s="221">
        <v>2</v>
      </c>
      <c r="D557" s="295" t="s">
        <v>447</v>
      </c>
      <c r="E557" s="290"/>
      <c r="F557" s="326"/>
      <c r="G557" s="326"/>
      <c r="H557" s="265"/>
      <c r="I557" s="265"/>
      <c r="J557" s="326"/>
      <c r="K557" s="326"/>
      <c r="L557" s="474"/>
      <c r="M557" s="223"/>
      <c r="N557" s="223"/>
    </row>
    <row r="558" spans="1:15" ht="15.75">
      <c r="A558" s="343"/>
      <c r="B558" s="475" t="s">
        <v>470</v>
      </c>
      <c r="C558" s="221">
        <v>1</v>
      </c>
      <c r="D558" s="295" t="s">
        <v>447</v>
      </c>
      <c r="E558" s="290"/>
      <c r="F558" s="326"/>
      <c r="G558" s="326"/>
      <c r="H558" s="265"/>
      <c r="I558" s="265"/>
      <c r="J558" s="326"/>
      <c r="K558" s="326"/>
      <c r="L558" s="474"/>
      <c r="M558" s="223"/>
      <c r="N558" s="223"/>
    </row>
    <row r="559" spans="1:15" ht="15.75">
      <c r="A559" s="274"/>
      <c r="B559" s="288" t="s">
        <v>116</v>
      </c>
      <c r="C559" s="221">
        <f>SUM(C556:C558)</f>
        <v>6</v>
      </c>
      <c r="D559" s="295" t="s">
        <v>447</v>
      </c>
      <c r="E559" s="270"/>
      <c r="F559" s="224"/>
      <c r="G559" s="224"/>
      <c r="H559" s="209"/>
      <c r="I559" s="219"/>
      <c r="J559" s="224"/>
      <c r="K559" s="224"/>
      <c r="L559" s="208"/>
      <c r="M559" s="223"/>
      <c r="N559" s="223"/>
    </row>
    <row r="560" spans="1:15" ht="16.5" thickBot="1">
      <c r="A560" s="274"/>
      <c r="B560" s="292"/>
      <c r="C560" s="291"/>
      <c r="D560" s="271"/>
      <c r="E560" s="270"/>
      <c r="F560" s="224"/>
      <c r="G560" s="224"/>
      <c r="H560" s="209"/>
      <c r="I560" s="219"/>
      <c r="J560" s="224"/>
      <c r="K560" s="224"/>
      <c r="L560" s="208"/>
      <c r="M560" s="223"/>
      <c r="N560" s="223"/>
    </row>
    <row r="561" spans="1:15" ht="16.5" thickBot="1">
      <c r="A561" s="274"/>
      <c r="B561" s="275" t="s">
        <v>597</v>
      </c>
      <c r="C561" s="272"/>
      <c r="D561" s="271"/>
      <c r="E561" s="270"/>
      <c r="F561" s="224"/>
      <c r="G561" s="224"/>
      <c r="H561" s="209"/>
      <c r="I561" s="219"/>
      <c r="J561" s="224"/>
      <c r="K561" s="224"/>
      <c r="L561" s="208"/>
      <c r="M561" s="223"/>
      <c r="N561" s="223"/>
    </row>
    <row r="562" spans="1:15" ht="30.75" thickBot="1">
      <c r="A562" s="274"/>
      <c r="B562" s="273" t="s">
        <v>596</v>
      </c>
      <c r="C562" s="272"/>
      <c r="D562" s="271"/>
      <c r="E562" s="270"/>
      <c r="F562" s="224"/>
      <c r="G562" s="224"/>
      <c r="H562" s="209"/>
      <c r="I562" s="219"/>
      <c r="J562" s="224"/>
      <c r="K562" s="224"/>
      <c r="L562" s="208"/>
      <c r="M562" s="223"/>
      <c r="N562" s="223"/>
    </row>
    <row r="563" spans="1:15" s="264" customFormat="1" ht="16.5" thickBot="1">
      <c r="A563" s="268" t="s">
        <v>465</v>
      </c>
      <c r="B563" s="268" t="s">
        <v>464</v>
      </c>
      <c r="C563" s="268" t="s">
        <v>463</v>
      </c>
      <c r="D563" s="268" t="s">
        <v>462</v>
      </c>
      <c r="E563" s="268" t="s">
        <v>461</v>
      </c>
      <c r="F563" s="268" t="s">
        <v>460</v>
      </c>
      <c r="G563" s="236" t="s">
        <v>459</v>
      </c>
      <c r="I563" s="267"/>
      <c r="J563" s="267"/>
      <c r="K563" s="267"/>
      <c r="L563" s="265"/>
      <c r="M563" s="266"/>
      <c r="N563" s="265"/>
      <c r="O563" s="265"/>
    </row>
    <row r="564" spans="1:15" ht="15.75">
      <c r="A564" s="457" t="s">
        <v>550</v>
      </c>
      <c r="B564" s="456" t="s">
        <v>593</v>
      </c>
      <c r="C564" s="456" t="s">
        <v>521</v>
      </c>
      <c r="D564" s="473">
        <v>0.71</v>
      </c>
      <c r="E564" s="471">
        <v>14</v>
      </c>
      <c r="F564" s="472">
        <v>0</v>
      </c>
      <c r="G564" s="470">
        <f>D564*E564</f>
        <v>9.94</v>
      </c>
      <c r="I564" s="219"/>
      <c r="J564" s="224"/>
      <c r="K564" s="224"/>
      <c r="L564" s="208"/>
      <c r="M564" s="223"/>
      <c r="N564" s="223"/>
    </row>
    <row r="565" spans="1:15" ht="15.75">
      <c r="A565" s="436" t="s">
        <v>590</v>
      </c>
      <c r="B565" s="365" t="s">
        <v>589</v>
      </c>
      <c r="C565" s="365" t="s">
        <v>526</v>
      </c>
      <c r="D565" s="467">
        <v>0.92030000000000001</v>
      </c>
      <c r="E565" s="466">
        <v>50</v>
      </c>
      <c r="F565" s="468">
        <v>0</v>
      </c>
      <c r="G565" s="464">
        <f t="shared" ref="G565:G572" si="22">D565*E565</f>
        <v>46.015000000000001</v>
      </c>
      <c r="I565" s="219"/>
      <c r="J565" s="224"/>
      <c r="K565" s="224"/>
      <c r="L565" s="208"/>
      <c r="M565" s="223"/>
      <c r="N565" s="223"/>
    </row>
    <row r="566" spans="1:15" ht="30">
      <c r="A566" s="436" t="s">
        <v>544</v>
      </c>
      <c r="B566" s="365" t="s">
        <v>586</v>
      </c>
      <c r="C566" s="365" t="s">
        <v>521</v>
      </c>
      <c r="D566" s="467">
        <v>4.1399999999999997</v>
      </c>
      <c r="E566" s="466">
        <v>6</v>
      </c>
      <c r="F566" s="468">
        <v>0</v>
      </c>
      <c r="G566" s="464">
        <f t="shared" si="22"/>
        <v>24.839999999999996</v>
      </c>
      <c r="I566" s="219"/>
      <c r="J566" s="224"/>
      <c r="K566" s="224"/>
      <c r="L566" s="208"/>
      <c r="M566" s="223"/>
      <c r="N566" s="223"/>
    </row>
    <row r="567" spans="1:15" ht="15.75">
      <c r="A567" s="436" t="s">
        <v>542</v>
      </c>
      <c r="B567" s="365" t="s">
        <v>583</v>
      </c>
      <c r="C567" s="365" t="s">
        <v>521</v>
      </c>
      <c r="D567" s="467">
        <v>0.41</v>
      </c>
      <c r="E567" s="466">
        <v>3</v>
      </c>
      <c r="F567" s="468">
        <v>0</v>
      </c>
      <c r="G567" s="464">
        <f t="shared" si="22"/>
        <v>1.23</v>
      </c>
      <c r="I567" s="219"/>
      <c r="J567" s="224"/>
      <c r="K567" s="224"/>
      <c r="L567" s="208"/>
      <c r="M567" s="223"/>
      <c r="N567" s="223"/>
    </row>
    <row r="568" spans="1:15" ht="15.75">
      <c r="A568" s="436" t="s">
        <v>580</v>
      </c>
      <c r="B568" s="365" t="s">
        <v>579</v>
      </c>
      <c r="C568" s="365" t="s">
        <v>521</v>
      </c>
      <c r="D568" s="467">
        <v>0.97</v>
      </c>
      <c r="E568" s="466">
        <v>1</v>
      </c>
      <c r="F568" s="468">
        <v>0</v>
      </c>
      <c r="G568" s="464">
        <f t="shared" si="22"/>
        <v>0.97</v>
      </c>
      <c r="I568" s="219"/>
      <c r="J568" s="224"/>
      <c r="K568" s="224"/>
      <c r="L568" s="208"/>
      <c r="M568" s="223"/>
      <c r="N568" s="223"/>
    </row>
    <row r="569" spans="1:15" ht="18">
      <c r="A569" s="436" t="s">
        <v>576</v>
      </c>
      <c r="B569" s="469" t="s">
        <v>595</v>
      </c>
      <c r="C569" s="365" t="s">
        <v>594</v>
      </c>
      <c r="D569" s="467">
        <v>1.27</v>
      </c>
      <c r="E569" s="466">
        <v>18</v>
      </c>
      <c r="F569" s="468">
        <v>0</v>
      </c>
      <c r="G569" s="464">
        <f t="shared" si="22"/>
        <v>22.86</v>
      </c>
      <c r="I569" s="219"/>
      <c r="J569" s="224"/>
      <c r="K569" s="224"/>
      <c r="L569" s="208"/>
      <c r="M569" s="223"/>
      <c r="N569" s="223"/>
    </row>
    <row r="570" spans="1:15" ht="15.75">
      <c r="A570" s="436" t="s">
        <v>540</v>
      </c>
      <c r="B570" s="365" t="s">
        <v>572</v>
      </c>
      <c r="C570" s="365" t="s">
        <v>521</v>
      </c>
      <c r="D570" s="467">
        <v>0.55000000000000004</v>
      </c>
      <c r="E570" s="466">
        <v>1</v>
      </c>
      <c r="F570" s="468">
        <v>0</v>
      </c>
      <c r="G570" s="464">
        <f t="shared" si="22"/>
        <v>0.55000000000000004</v>
      </c>
      <c r="I570" s="219"/>
      <c r="J570" s="224"/>
      <c r="K570" s="224"/>
      <c r="L570" s="208"/>
      <c r="M570" s="223"/>
      <c r="N570" s="223"/>
    </row>
    <row r="571" spans="1:15" ht="15.75">
      <c r="A571" s="436" t="s">
        <v>516</v>
      </c>
      <c r="B571" s="365" t="s">
        <v>571</v>
      </c>
      <c r="C571" s="365" t="s">
        <v>521</v>
      </c>
      <c r="D571" s="467">
        <v>1.54</v>
      </c>
      <c r="E571" s="466">
        <v>3</v>
      </c>
      <c r="F571" s="468">
        <v>0</v>
      </c>
      <c r="G571" s="464">
        <f t="shared" si="22"/>
        <v>4.62</v>
      </c>
      <c r="I571" s="219"/>
      <c r="J571" s="224"/>
      <c r="K571" s="224"/>
      <c r="L571" s="208"/>
      <c r="M571" s="223"/>
      <c r="N571" s="223"/>
    </row>
    <row r="572" spans="1:15" ht="15.75">
      <c r="A572" s="436" t="s">
        <v>568</v>
      </c>
      <c r="B572" s="365" t="s">
        <v>567</v>
      </c>
      <c r="C572" s="365" t="s">
        <v>521</v>
      </c>
      <c r="D572" s="467">
        <v>3.1</v>
      </c>
      <c r="E572" s="466">
        <v>1</v>
      </c>
      <c r="F572" s="468">
        <v>0</v>
      </c>
      <c r="G572" s="464">
        <f t="shared" si="22"/>
        <v>3.1</v>
      </c>
      <c r="I572" s="219"/>
      <c r="J572" s="224"/>
      <c r="K572" s="224"/>
      <c r="L572" s="208"/>
      <c r="M572" s="223"/>
      <c r="N572" s="223"/>
    </row>
    <row r="573" spans="1:15" ht="30">
      <c r="A573" s="436">
        <v>20060</v>
      </c>
      <c r="B573" s="365" t="s">
        <v>562</v>
      </c>
      <c r="C573" s="365" t="s">
        <v>560</v>
      </c>
      <c r="D573" s="467">
        <v>17.3</v>
      </c>
      <c r="E573" s="466">
        <v>9</v>
      </c>
      <c r="F573" s="465">
        <v>0.03</v>
      </c>
      <c r="G573" s="464">
        <f>D573*E573*1.03</f>
        <v>160.37100000000001</v>
      </c>
      <c r="I573" s="219"/>
      <c r="J573" s="224"/>
      <c r="K573" s="224"/>
      <c r="L573" s="208"/>
      <c r="M573" s="223"/>
      <c r="N573" s="223"/>
    </row>
    <row r="574" spans="1:15" ht="30.75" thickBot="1">
      <c r="A574" s="463">
        <v>20132</v>
      </c>
      <c r="B574" s="462" t="s">
        <v>561</v>
      </c>
      <c r="C574" s="462" t="s">
        <v>560</v>
      </c>
      <c r="D574" s="461">
        <v>12.54</v>
      </c>
      <c r="E574" s="460">
        <v>10.5</v>
      </c>
      <c r="F574" s="459">
        <v>0.03</v>
      </c>
      <c r="G574" s="464">
        <f>D574*E574*1.03</f>
        <v>135.62009999999998</v>
      </c>
      <c r="I574" s="219"/>
      <c r="J574" s="224"/>
      <c r="K574" s="224"/>
      <c r="L574" s="208"/>
      <c r="M574" s="223"/>
      <c r="N574" s="223"/>
    </row>
    <row r="575" spans="1:15" ht="16.5" thickBot="1">
      <c r="A575" s="812"/>
      <c r="B575" s="812"/>
      <c r="C575" s="812"/>
      <c r="D575" s="812"/>
      <c r="E575" s="812"/>
      <c r="F575" s="812"/>
      <c r="G575" s="746">
        <f>SUM(G564:G574)-0.01</f>
        <v>410.10609999999997</v>
      </c>
      <c r="I575" s="219"/>
      <c r="J575" s="224"/>
      <c r="K575" s="224"/>
      <c r="L575" s="208"/>
      <c r="M575" s="223"/>
      <c r="N575" s="223"/>
    </row>
    <row r="576" spans="1:15" ht="16.5" thickBot="1">
      <c r="A576" s="458"/>
      <c r="B576" s="458"/>
      <c r="C576" s="458"/>
      <c r="D576" s="458"/>
      <c r="E576" s="458"/>
      <c r="G576" s="233"/>
      <c r="H576" s="244"/>
      <c r="I576" s="219"/>
      <c r="J576" s="224"/>
      <c r="K576" s="224"/>
      <c r="L576" s="224"/>
      <c r="M576" s="223"/>
      <c r="N576" s="223"/>
    </row>
    <row r="577" spans="1:15" ht="16.5" thickBot="1">
      <c r="A577" s="804" t="s">
        <v>551</v>
      </c>
      <c r="B577" s="804"/>
      <c r="C577" s="804"/>
      <c r="D577" s="804"/>
      <c r="E577" s="804"/>
      <c r="F577" s="804"/>
      <c r="G577" s="804"/>
      <c r="H577" s="804"/>
      <c r="I577" s="209"/>
      <c r="J577" s="219"/>
      <c r="K577" s="224"/>
      <c r="L577" s="224"/>
      <c r="M577" s="208"/>
      <c r="N577" s="223"/>
      <c r="O577" s="223"/>
    </row>
    <row r="578" spans="1:15" s="264" customFormat="1" ht="16.5" thickBot="1">
      <c r="A578" s="268" t="s">
        <v>465</v>
      </c>
      <c r="B578" s="268" t="s">
        <v>464</v>
      </c>
      <c r="C578" s="268" t="s">
        <v>463</v>
      </c>
      <c r="D578" s="268" t="s">
        <v>462</v>
      </c>
      <c r="E578" s="268" t="s">
        <v>461</v>
      </c>
      <c r="F578" s="268" t="s">
        <v>460</v>
      </c>
      <c r="G578" s="236" t="s">
        <v>459</v>
      </c>
      <c r="I578" s="267"/>
      <c r="J578" s="267"/>
      <c r="K578" s="267"/>
      <c r="L578" s="265"/>
      <c r="M578" s="266"/>
      <c r="N578" s="265"/>
      <c r="O578" s="265"/>
    </row>
    <row r="579" spans="1:15" ht="15.75">
      <c r="A579" s="457" t="s">
        <v>550</v>
      </c>
      <c r="B579" s="456" t="s">
        <v>593</v>
      </c>
      <c r="C579" s="455" t="s">
        <v>521</v>
      </c>
      <c r="D579" s="453">
        <v>0.71</v>
      </c>
      <c r="E579" s="383">
        <v>0</v>
      </c>
      <c r="F579" s="454">
        <v>0</v>
      </c>
      <c r="G579" s="453">
        <f>D579*E579</f>
        <v>0</v>
      </c>
      <c r="I579" s="219"/>
      <c r="J579" s="224"/>
      <c r="K579" s="224"/>
      <c r="L579" s="208"/>
      <c r="M579" s="223"/>
      <c r="N579" s="223"/>
    </row>
    <row r="580" spans="1:15" ht="15.75">
      <c r="A580" s="366" t="s">
        <v>592</v>
      </c>
      <c r="B580" s="452" t="s">
        <v>591</v>
      </c>
      <c r="C580" s="435" t="s">
        <v>521</v>
      </c>
      <c r="D580" s="448">
        <v>1.18</v>
      </c>
      <c r="E580" s="450">
        <v>2</v>
      </c>
      <c r="F580" s="451">
        <v>0</v>
      </c>
      <c r="G580" s="433">
        <f t="shared" ref="G580:G596" si="23">D580*E580</f>
        <v>2.36</v>
      </c>
      <c r="I580" s="219"/>
      <c r="J580" s="224"/>
      <c r="K580" s="224"/>
      <c r="L580" s="224"/>
      <c r="M580" s="223"/>
      <c r="N580" s="223"/>
    </row>
    <row r="581" spans="1:15" ht="15.75">
      <c r="A581" s="436" t="s">
        <v>590</v>
      </c>
      <c r="B581" s="365" t="s">
        <v>589</v>
      </c>
      <c r="C581" s="435" t="s">
        <v>526</v>
      </c>
      <c r="D581" s="433">
        <v>0.92030000000000001</v>
      </c>
      <c r="E581" s="359">
        <v>0</v>
      </c>
      <c r="F581" s="447">
        <v>0</v>
      </c>
      <c r="G581" s="433">
        <f t="shared" si="23"/>
        <v>0</v>
      </c>
      <c r="I581" s="219"/>
      <c r="J581" s="224"/>
      <c r="K581" s="224"/>
      <c r="L581" s="208"/>
      <c r="M581" s="223"/>
      <c r="N581" s="223"/>
    </row>
    <row r="582" spans="1:15" ht="15.75">
      <c r="A582" s="366" t="s">
        <v>588</v>
      </c>
      <c r="B582" s="452" t="s">
        <v>587</v>
      </c>
      <c r="C582" s="435" t="s">
        <v>9</v>
      </c>
      <c r="D582" s="448">
        <v>0.7298</v>
      </c>
      <c r="E582" s="450">
        <v>50</v>
      </c>
      <c r="F582" s="451">
        <v>0</v>
      </c>
      <c r="G582" s="433">
        <f t="shared" si="23"/>
        <v>36.49</v>
      </c>
      <c r="I582" s="219"/>
      <c r="J582" s="224"/>
      <c r="K582" s="224"/>
      <c r="L582" s="224"/>
      <c r="M582" s="223"/>
      <c r="N582" s="223"/>
    </row>
    <row r="583" spans="1:15" ht="30">
      <c r="A583" s="436" t="s">
        <v>544</v>
      </c>
      <c r="B583" s="365" t="s">
        <v>586</v>
      </c>
      <c r="C583" s="435" t="s">
        <v>521</v>
      </c>
      <c r="D583" s="433">
        <v>4.1399999999999997</v>
      </c>
      <c r="E583" s="359">
        <v>0</v>
      </c>
      <c r="F583" s="447">
        <v>0</v>
      </c>
      <c r="G583" s="433">
        <f t="shared" si="23"/>
        <v>0</v>
      </c>
      <c r="I583" s="219"/>
      <c r="J583" s="224"/>
      <c r="K583" s="224"/>
      <c r="L583" s="208"/>
      <c r="M583" s="223"/>
      <c r="N583" s="223"/>
    </row>
    <row r="584" spans="1:15" ht="30">
      <c r="A584" s="366" t="s">
        <v>585</v>
      </c>
      <c r="B584" s="365" t="s">
        <v>584</v>
      </c>
      <c r="C584" s="435" t="s">
        <v>521</v>
      </c>
      <c r="D584" s="448">
        <v>6.47</v>
      </c>
      <c r="E584" s="450">
        <v>6</v>
      </c>
      <c r="F584" s="451">
        <v>0</v>
      </c>
      <c r="G584" s="433">
        <f t="shared" si="23"/>
        <v>38.82</v>
      </c>
      <c r="I584" s="219"/>
      <c r="J584" s="224"/>
      <c r="K584" s="224"/>
      <c r="L584" s="224"/>
      <c r="M584" s="223"/>
      <c r="N584" s="223"/>
    </row>
    <row r="585" spans="1:15" ht="15.75">
      <c r="A585" s="436" t="s">
        <v>542</v>
      </c>
      <c r="B585" s="365" t="s">
        <v>583</v>
      </c>
      <c r="C585" s="435" t="s">
        <v>521</v>
      </c>
      <c r="D585" s="433">
        <v>0.41</v>
      </c>
      <c r="E585" s="359">
        <v>0</v>
      </c>
      <c r="F585" s="447">
        <v>0</v>
      </c>
      <c r="G585" s="433">
        <f t="shared" si="23"/>
        <v>0</v>
      </c>
      <c r="I585" s="219"/>
      <c r="J585" s="224"/>
      <c r="K585" s="224"/>
      <c r="L585" s="208"/>
      <c r="M585" s="223"/>
      <c r="N585" s="223"/>
    </row>
    <row r="586" spans="1:15" ht="15.75">
      <c r="A586" s="366" t="s">
        <v>582</v>
      </c>
      <c r="B586" s="365" t="s">
        <v>581</v>
      </c>
      <c r="C586" s="435" t="s">
        <v>521</v>
      </c>
      <c r="D586" s="448">
        <v>0.62</v>
      </c>
      <c r="E586" s="450">
        <v>2</v>
      </c>
      <c r="F586" s="451">
        <v>0</v>
      </c>
      <c r="G586" s="433">
        <f t="shared" si="23"/>
        <v>1.24</v>
      </c>
      <c r="I586" s="219"/>
      <c r="J586" s="224"/>
      <c r="K586" s="224"/>
      <c r="L586" s="224"/>
      <c r="M586" s="223"/>
      <c r="N586" s="223"/>
    </row>
    <row r="587" spans="1:15" ht="15.75">
      <c r="A587" s="436" t="s">
        <v>580</v>
      </c>
      <c r="B587" s="365" t="s">
        <v>579</v>
      </c>
      <c r="C587" s="435" t="s">
        <v>521</v>
      </c>
      <c r="D587" s="433">
        <v>0.97</v>
      </c>
      <c r="E587" s="359">
        <v>0</v>
      </c>
      <c r="F587" s="447">
        <v>0</v>
      </c>
      <c r="G587" s="433">
        <f t="shared" si="23"/>
        <v>0</v>
      </c>
      <c r="I587" s="219"/>
      <c r="J587" s="224"/>
      <c r="K587" s="224"/>
      <c r="L587" s="208"/>
      <c r="M587" s="223"/>
      <c r="N587" s="223"/>
    </row>
    <row r="588" spans="1:15" ht="15.75">
      <c r="A588" s="366" t="s">
        <v>578</v>
      </c>
      <c r="B588" s="365" t="s">
        <v>577</v>
      </c>
      <c r="C588" s="435" t="s">
        <v>521</v>
      </c>
      <c r="D588" s="448">
        <v>0.93</v>
      </c>
      <c r="E588" s="450">
        <v>1</v>
      </c>
      <c r="F588" s="451">
        <v>0</v>
      </c>
      <c r="G588" s="433">
        <f t="shared" si="23"/>
        <v>0.93</v>
      </c>
      <c r="I588" s="219"/>
      <c r="J588" s="224"/>
      <c r="K588" s="224"/>
      <c r="L588" s="224"/>
      <c r="M588" s="223"/>
      <c r="N588" s="223"/>
    </row>
    <row r="589" spans="1:15" ht="15.75">
      <c r="A589" s="436" t="s">
        <v>576</v>
      </c>
      <c r="B589" s="365" t="s">
        <v>575</v>
      </c>
      <c r="C589" s="435" t="s">
        <v>521</v>
      </c>
      <c r="D589" s="433">
        <v>1.27</v>
      </c>
      <c r="E589" s="359">
        <v>0</v>
      </c>
      <c r="F589" s="447">
        <v>0</v>
      </c>
      <c r="G589" s="433">
        <f t="shared" si="23"/>
        <v>0</v>
      </c>
      <c r="I589" s="219"/>
      <c r="J589" s="224"/>
      <c r="K589" s="224"/>
      <c r="L589" s="208"/>
      <c r="M589" s="223"/>
      <c r="N589" s="223"/>
    </row>
    <row r="590" spans="1:15" ht="15.75">
      <c r="A590" s="366" t="s">
        <v>574</v>
      </c>
      <c r="B590" s="365" t="s">
        <v>573</v>
      </c>
      <c r="C590" s="435" t="s">
        <v>521</v>
      </c>
      <c r="D590" s="448">
        <v>1.28</v>
      </c>
      <c r="E590" s="450">
        <v>12</v>
      </c>
      <c r="F590" s="451">
        <v>0</v>
      </c>
      <c r="G590" s="433">
        <f t="shared" si="23"/>
        <v>15.36</v>
      </c>
      <c r="I590" s="219"/>
      <c r="J590" s="224"/>
      <c r="K590" s="224"/>
      <c r="L590" s="224"/>
      <c r="M590" s="223"/>
      <c r="N590" s="223"/>
    </row>
    <row r="591" spans="1:15" ht="15.75">
      <c r="A591" s="436" t="s">
        <v>540</v>
      </c>
      <c r="B591" s="365" t="s">
        <v>572</v>
      </c>
      <c r="C591" s="435" t="s">
        <v>521</v>
      </c>
      <c r="D591" s="433">
        <v>0.55000000000000004</v>
      </c>
      <c r="E591" s="359">
        <v>0</v>
      </c>
      <c r="F591" s="447">
        <v>0</v>
      </c>
      <c r="G591" s="433">
        <f t="shared" si="23"/>
        <v>0</v>
      </c>
      <c r="I591" s="219"/>
      <c r="J591" s="224"/>
      <c r="K591" s="224"/>
      <c r="L591" s="208"/>
      <c r="M591" s="223"/>
      <c r="N591" s="223"/>
    </row>
    <row r="592" spans="1:15" ht="15.75">
      <c r="A592" s="436" t="s">
        <v>516</v>
      </c>
      <c r="B592" s="365" t="s">
        <v>571</v>
      </c>
      <c r="C592" s="435" t="s">
        <v>521</v>
      </c>
      <c r="D592" s="433">
        <v>1.54</v>
      </c>
      <c r="E592" s="359">
        <v>0</v>
      </c>
      <c r="F592" s="447">
        <v>0</v>
      </c>
      <c r="G592" s="433">
        <f t="shared" si="23"/>
        <v>0</v>
      </c>
      <c r="I592" s="219"/>
      <c r="J592" s="224"/>
      <c r="K592" s="224"/>
      <c r="L592" s="208"/>
      <c r="M592" s="223"/>
      <c r="N592" s="223"/>
    </row>
    <row r="593" spans="1:15" ht="30">
      <c r="A593" s="449" t="s">
        <v>570</v>
      </c>
      <c r="B593" s="260" t="s">
        <v>569</v>
      </c>
      <c r="C593" s="442" t="s">
        <v>521</v>
      </c>
      <c r="D593" s="448">
        <v>5.15</v>
      </c>
      <c r="E593" s="439">
        <v>4</v>
      </c>
      <c r="F593" s="440">
        <v>0</v>
      </c>
      <c r="G593" s="433">
        <f t="shared" si="23"/>
        <v>20.6</v>
      </c>
      <c r="I593" s="438"/>
      <c r="J593" s="438"/>
      <c r="K593" s="437"/>
      <c r="L593" s="320"/>
      <c r="M593" s="224"/>
      <c r="N593" s="223"/>
      <c r="O593" s="223"/>
    </row>
    <row r="594" spans="1:15" ht="15.75">
      <c r="A594" s="436" t="s">
        <v>568</v>
      </c>
      <c r="B594" s="365" t="s">
        <v>567</v>
      </c>
      <c r="C594" s="435" t="s">
        <v>521</v>
      </c>
      <c r="D594" s="433">
        <v>3.1</v>
      </c>
      <c r="E594" s="359">
        <v>1</v>
      </c>
      <c r="F594" s="447">
        <v>0</v>
      </c>
      <c r="G594" s="433">
        <f t="shared" si="23"/>
        <v>3.1</v>
      </c>
      <c r="I594" s="219"/>
      <c r="J594" s="224"/>
      <c r="K594" s="224"/>
      <c r="L594" s="208"/>
      <c r="M594" s="223"/>
      <c r="N594" s="223"/>
    </row>
    <row r="595" spans="1:15">
      <c r="A595" s="444" t="s">
        <v>566</v>
      </c>
      <c r="B595" s="443" t="s">
        <v>565</v>
      </c>
      <c r="C595" s="442" t="s">
        <v>521</v>
      </c>
      <c r="D595" s="441">
        <v>0.05</v>
      </c>
      <c r="E595" s="445">
        <v>20</v>
      </c>
      <c r="F595" s="446">
        <v>0</v>
      </c>
      <c r="G595" s="433">
        <f t="shared" si="23"/>
        <v>1</v>
      </c>
      <c r="I595" s="438"/>
      <c r="J595" s="438"/>
      <c r="K595" s="437"/>
      <c r="L595" s="224"/>
      <c r="M595" s="208"/>
      <c r="N595" s="223"/>
      <c r="O595" s="223"/>
    </row>
    <row r="596" spans="1:15">
      <c r="A596" s="444" t="s">
        <v>564</v>
      </c>
      <c r="B596" s="443" t="s">
        <v>563</v>
      </c>
      <c r="C596" s="442" t="s">
        <v>521</v>
      </c>
      <c r="D596" s="441">
        <v>0.03</v>
      </c>
      <c r="E596" s="439">
        <v>20</v>
      </c>
      <c r="F596" s="440">
        <v>0</v>
      </c>
      <c r="G596" s="433">
        <f t="shared" si="23"/>
        <v>0.6</v>
      </c>
      <c r="I596" s="438"/>
      <c r="J596" s="438"/>
      <c r="K596" s="437"/>
      <c r="L596" s="320"/>
      <c r="M596" s="224"/>
      <c r="N596" s="223"/>
      <c r="O596" s="223"/>
    </row>
    <row r="597" spans="1:15" ht="30">
      <c r="A597" s="436">
        <v>20060</v>
      </c>
      <c r="B597" s="365" t="s">
        <v>562</v>
      </c>
      <c r="C597" s="435" t="s">
        <v>560</v>
      </c>
      <c r="D597" s="433">
        <v>17.3</v>
      </c>
      <c r="E597" s="359">
        <v>9</v>
      </c>
      <c r="F597" s="434">
        <v>0.03</v>
      </c>
      <c r="G597" s="433">
        <f>D597*E597*1.03</f>
        <v>160.37100000000001</v>
      </c>
      <c r="I597" s="219"/>
      <c r="J597" s="224"/>
      <c r="K597" s="224"/>
      <c r="L597" s="208"/>
      <c r="M597" s="223"/>
      <c r="N597" s="223"/>
    </row>
    <row r="598" spans="1:15" ht="30.75" thickBot="1">
      <c r="A598" s="432">
        <v>20132</v>
      </c>
      <c r="B598" s="431" t="s">
        <v>561</v>
      </c>
      <c r="C598" s="430" t="s">
        <v>560</v>
      </c>
      <c r="D598" s="428">
        <v>12.54</v>
      </c>
      <c r="E598" s="355">
        <v>10.5</v>
      </c>
      <c r="F598" s="429">
        <v>0.03</v>
      </c>
      <c r="G598" s="428">
        <f>D598*E598*1.03</f>
        <v>135.62009999999998</v>
      </c>
      <c r="I598" s="219"/>
      <c r="J598" s="224"/>
      <c r="K598" s="224"/>
      <c r="L598" s="208"/>
      <c r="M598" s="223"/>
      <c r="N598" s="223"/>
    </row>
    <row r="599" spans="1:15" ht="16.5" thickBot="1">
      <c r="A599" s="812"/>
      <c r="B599" s="812"/>
      <c r="C599" s="812"/>
      <c r="D599" s="812"/>
      <c r="E599" s="812"/>
      <c r="F599" s="812"/>
      <c r="G599" s="688">
        <f>SUM(G579:G598)</f>
        <v>416.49109999999996</v>
      </c>
      <c r="I599" s="219"/>
      <c r="J599" s="224"/>
      <c r="K599" s="224"/>
      <c r="L599" s="208"/>
      <c r="M599" s="223"/>
      <c r="N599" s="223"/>
    </row>
    <row r="600" spans="1:15" ht="15.75">
      <c r="A600" s="229"/>
      <c r="B600" s="229"/>
      <c r="C600" s="229"/>
      <c r="D600" s="229"/>
      <c r="E600" s="229"/>
      <c r="F600" s="233"/>
      <c r="G600" s="232"/>
      <c r="H600" s="231"/>
      <c r="I600" s="230"/>
      <c r="J600" s="229"/>
      <c r="K600" s="224"/>
      <c r="L600" s="208"/>
      <c r="M600" s="223"/>
      <c r="N600" s="223"/>
    </row>
    <row r="601" spans="1:15" ht="16.5" thickBot="1">
      <c r="A601" s="293"/>
      <c r="B601" s="292"/>
      <c r="C601" s="291"/>
      <c r="D601" s="271"/>
      <c r="E601" s="270"/>
      <c r="F601" s="224"/>
      <c r="G601" s="224"/>
      <c r="H601" s="209"/>
      <c r="I601" s="219"/>
      <c r="J601" s="224"/>
      <c r="K601" s="224"/>
      <c r="L601" s="208"/>
      <c r="M601" s="223"/>
      <c r="N601" s="223"/>
    </row>
    <row r="602" spans="1:15" ht="32.25" thickBot="1">
      <c r="A602" s="236" t="s">
        <v>2</v>
      </c>
      <c r="B602" s="236" t="s">
        <v>4</v>
      </c>
      <c r="C602" s="235" t="s">
        <v>449</v>
      </c>
      <c r="D602" s="234" t="s">
        <v>159</v>
      </c>
      <c r="E602" s="234" t="s">
        <v>356</v>
      </c>
      <c r="F602" s="233"/>
      <c r="G602" s="232"/>
      <c r="H602" s="231"/>
      <c r="I602" s="230"/>
      <c r="J602" s="229"/>
      <c r="K602" s="224"/>
      <c r="L602" s="208"/>
      <c r="M602" s="223"/>
      <c r="N602" s="223"/>
    </row>
    <row r="603" spans="1:15" ht="45.75" customHeight="1" thickBot="1">
      <c r="A603" s="307" t="s">
        <v>406</v>
      </c>
      <c r="B603" s="227" t="s">
        <v>407</v>
      </c>
      <c r="C603" s="306" t="str">
        <f>C602</f>
        <v>UNID.</v>
      </c>
      <c r="D603" s="305">
        <f>C611</f>
        <v>9</v>
      </c>
      <c r="E603" s="395">
        <f>G636</f>
        <v>338.71199999999999</v>
      </c>
      <c r="F603" s="303"/>
      <c r="G603" s="224"/>
      <c r="H603" s="209"/>
      <c r="I603" s="219"/>
      <c r="J603" s="224"/>
      <c r="K603" s="224"/>
      <c r="L603" s="224"/>
      <c r="M603" s="223"/>
      <c r="N603" s="223"/>
    </row>
    <row r="604" spans="1:15" ht="15.75">
      <c r="A604" s="274"/>
      <c r="B604" s="292"/>
      <c r="C604" s="291"/>
      <c r="D604" s="271"/>
      <c r="E604" s="270"/>
      <c r="F604" s="224"/>
      <c r="G604" s="224"/>
      <c r="H604" s="209"/>
      <c r="I604" s="219"/>
      <c r="J604" s="224"/>
      <c r="K604" s="224"/>
      <c r="L604" s="208"/>
      <c r="M604" s="223"/>
      <c r="N604" s="223"/>
    </row>
    <row r="605" spans="1:15" ht="15.75">
      <c r="A605" s="274"/>
      <c r="B605" s="288" t="s">
        <v>559</v>
      </c>
      <c r="C605" s="221">
        <v>1</v>
      </c>
      <c r="D605" s="295" t="s">
        <v>446</v>
      </c>
      <c r="E605" s="270"/>
      <c r="F605" s="224"/>
      <c r="G605" s="224"/>
      <c r="H605" s="209"/>
      <c r="I605" s="219"/>
      <c r="J605" s="224"/>
      <c r="K605" s="224"/>
      <c r="L605" s="208"/>
      <c r="M605" s="223"/>
      <c r="N605" s="223"/>
    </row>
    <row r="606" spans="1:15" ht="15.75">
      <c r="A606" s="274"/>
      <c r="B606" s="288" t="s">
        <v>558</v>
      </c>
      <c r="C606" s="221">
        <v>1</v>
      </c>
      <c r="D606" s="295" t="s">
        <v>446</v>
      </c>
      <c r="E606" s="270"/>
      <c r="F606" s="224"/>
      <c r="G606" s="224"/>
      <c r="H606" s="209"/>
      <c r="I606" s="219"/>
      <c r="J606" s="224"/>
      <c r="K606" s="224"/>
      <c r="L606" s="208"/>
      <c r="M606" s="223"/>
      <c r="N606" s="223"/>
    </row>
    <row r="607" spans="1:15" ht="15.75">
      <c r="A607" s="274"/>
      <c r="B607" s="288" t="s">
        <v>557</v>
      </c>
      <c r="C607" s="221">
        <v>1</v>
      </c>
      <c r="D607" s="295" t="s">
        <v>446</v>
      </c>
      <c r="E607" s="270"/>
      <c r="F607" s="224"/>
      <c r="G607" s="224"/>
      <c r="H607" s="209"/>
      <c r="I607" s="219"/>
      <c r="J607" s="224"/>
      <c r="K607" s="224"/>
      <c r="L607" s="208"/>
      <c r="M607" s="223"/>
      <c r="N607" s="223"/>
    </row>
    <row r="608" spans="1:15" ht="15.75">
      <c r="A608" s="274"/>
      <c r="B608" s="288" t="s">
        <v>556</v>
      </c>
      <c r="C608" s="221">
        <v>1</v>
      </c>
      <c r="D608" s="295" t="s">
        <v>446</v>
      </c>
      <c r="E608" s="270"/>
      <c r="F608" s="224"/>
      <c r="G608" s="224"/>
      <c r="H608" s="209"/>
      <c r="I608" s="219"/>
      <c r="J608" s="224"/>
      <c r="K608" s="224"/>
      <c r="L608" s="208"/>
      <c r="M608" s="223"/>
      <c r="N608" s="223"/>
    </row>
    <row r="609" spans="1:15" ht="15.75">
      <c r="A609" s="274"/>
      <c r="B609" s="288" t="s">
        <v>555</v>
      </c>
      <c r="C609" s="221">
        <v>1</v>
      </c>
      <c r="D609" s="295" t="s">
        <v>446</v>
      </c>
      <c r="E609" s="270"/>
      <c r="F609" s="224"/>
      <c r="G609" s="224"/>
      <c r="H609" s="209"/>
      <c r="I609" s="219"/>
      <c r="J609" s="224"/>
      <c r="K609" s="224"/>
      <c r="L609" s="208"/>
      <c r="M609" s="223"/>
      <c r="N609" s="223"/>
    </row>
    <row r="610" spans="1:15" ht="15.75">
      <c r="A610" s="274"/>
      <c r="B610" s="288" t="s">
        <v>554</v>
      </c>
      <c r="C610" s="221">
        <v>4</v>
      </c>
      <c r="D610" s="295" t="s">
        <v>446</v>
      </c>
      <c r="E610" s="270"/>
      <c r="F610" s="224"/>
      <c r="G610" s="224"/>
      <c r="H610" s="209"/>
      <c r="I610" s="219"/>
      <c r="J610" s="224"/>
      <c r="K610" s="224"/>
      <c r="L610" s="208"/>
      <c r="M610" s="223"/>
      <c r="N610" s="223"/>
    </row>
    <row r="611" spans="1:15" s="211" customFormat="1" ht="15.75">
      <c r="A611" s="297"/>
      <c r="B611" s="296" t="s">
        <v>116</v>
      </c>
      <c r="C611" s="221">
        <f>SUM(C605:C610)</f>
        <v>9</v>
      </c>
      <c r="D611" s="295" t="s">
        <v>446</v>
      </c>
      <c r="E611" s="270"/>
      <c r="F611" s="209"/>
      <c r="G611" s="209"/>
      <c r="H611" s="209"/>
      <c r="I611" s="219"/>
      <c r="J611" s="209"/>
      <c r="K611" s="209"/>
      <c r="L611" s="212"/>
      <c r="M611" s="294"/>
      <c r="N611" s="294"/>
    </row>
    <row r="612" spans="1:15" s="211" customFormat="1" ht="16.5" thickBot="1">
      <c r="A612" s="270"/>
      <c r="B612" s="308"/>
      <c r="C612" s="291"/>
      <c r="D612" s="271"/>
      <c r="E612" s="270"/>
      <c r="F612" s="209"/>
      <c r="G612" s="209"/>
      <c r="H612" s="209"/>
      <c r="I612" s="219"/>
      <c r="J612" s="209"/>
      <c r="K612" s="209"/>
      <c r="L612" s="209"/>
      <c r="M612" s="294"/>
      <c r="N612" s="294"/>
    </row>
    <row r="613" spans="1:15" s="327" customFormat="1" ht="16.5" thickBot="1">
      <c r="A613" s="394"/>
      <c r="B613" s="427" t="s">
        <v>553</v>
      </c>
      <c r="C613" s="426"/>
      <c r="D613" s="392"/>
      <c r="E613" s="392"/>
      <c r="F613" s="391"/>
      <c r="G613" s="390"/>
      <c r="H613" s="389"/>
      <c r="L613" s="328"/>
    </row>
    <row r="614" spans="1:15" s="327" customFormat="1" ht="30.75" thickBot="1">
      <c r="A614" s="425"/>
      <c r="B614" s="424" t="s">
        <v>552</v>
      </c>
      <c r="C614" s="424" t="s">
        <v>532</v>
      </c>
      <c r="D614" s="424"/>
      <c r="E614" s="424"/>
      <c r="F614" s="424"/>
      <c r="G614" s="424"/>
      <c r="L614" s="328"/>
    </row>
    <row r="615" spans="1:15" s="264" customFormat="1" ht="16.5" thickBot="1">
      <c r="A615" s="268" t="s">
        <v>465</v>
      </c>
      <c r="B615" s="268" t="s">
        <v>464</v>
      </c>
      <c r="C615" s="268" t="s">
        <v>463</v>
      </c>
      <c r="D615" s="268" t="s">
        <v>462</v>
      </c>
      <c r="E615" s="268" t="s">
        <v>461</v>
      </c>
      <c r="F615" s="268" t="s">
        <v>460</v>
      </c>
      <c r="G615" s="236" t="s">
        <v>459</v>
      </c>
      <c r="I615" s="267"/>
      <c r="J615" s="267"/>
      <c r="K615" s="267"/>
      <c r="L615" s="265"/>
      <c r="M615" s="266"/>
      <c r="N615" s="265"/>
      <c r="O615" s="265"/>
    </row>
    <row r="616" spans="1:15" s="351" customFormat="1">
      <c r="A616" s="419" t="s">
        <v>550</v>
      </c>
      <c r="B616" s="361" t="s">
        <v>549</v>
      </c>
      <c r="C616" s="360" t="s">
        <v>19</v>
      </c>
      <c r="D616" s="423">
        <v>0.71</v>
      </c>
      <c r="E616" s="422">
        <v>4</v>
      </c>
      <c r="F616" s="747">
        <v>0</v>
      </c>
      <c r="G616" s="751">
        <f>D616*E616</f>
        <v>2.84</v>
      </c>
      <c r="I616" s="350"/>
      <c r="J616" s="350"/>
      <c r="K616" s="350"/>
      <c r="L616" s="353"/>
      <c r="M616" s="352"/>
      <c r="N616" s="352"/>
      <c r="O616" s="352"/>
    </row>
    <row r="617" spans="1:15" s="351" customFormat="1">
      <c r="A617" s="419" t="s">
        <v>548</v>
      </c>
      <c r="B617" s="361" t="s">
        <v>547</v>
      </c>
      <c r="C617" s="360" t="s">
        <v>511</v>
      </c>
      <c r="D617" s="421">
        <v>1.4630000000000001</v>
      </c>
      <c r="E617" s="420">
        <v>20</v>
      </c>
      <c r="F617" s="748">
        <v>0</v>
      </c>
      <c r="G617" s="752">
        <f t="shared" ref="G617:G620" si="24">D617*E617</f>
        <v>29.26</v>
      </c>
      <c r="I617" s="350"/>
      <c r="J617" s="350"/>
      <c r="K617" s="350"/>
      <c r="L617" s="353"/>
      <c r="M617" s="352"/>
      <c r="N617" s="352"/>
      <c r="O617" s="352"/>
    </row>
    <row r="618" spans="1:15" s="351" customFormat="1" ht="30">
      <c r="A618" s="419" t="s">
        <v>544</v>
      </c>
      <c r="B618" s="361" t="s">
        <v>543</v>
      </c>
      <c r="C618" s="360" t="s">
        <v>19</v>
      </c>
      <c r="D618" s="418">
        <v>4.1399999999999997</v>
      </c>
      <c r="E618" s="417">
        <v>2</v>
      </c>
      <c r="F618" s="749">
        <v>0</v>
      </c>
      <c r="G618" s="752">
        <f t="shared" si="24"/>
        <v>8.2799999999999994</v>
      </c>
      <c r="I618" s="350"/>
      <c r="J618" s="350"/>
      <c r="K618" s="350"/>
      <c r="L618" s="353"/>
      <c r="M618" s="352"/>
      <c r="N618" s="352"/>
      <c r="O618" s="352"/>
    </row>
    <row r="619" spans="1:15" s="351" customFormat="1">
      <c r="A619" s="419" t="s">
        <v>542</v>
      </c>
      <c r="B619" s="361" t="s">
        <v>541</v>
      </c>
      <c r="C619" s="360" t="s">
        <v>19</v>
      </c>
      <c r="D619" s="418">
        <v>0.41</v>
      </c>
      <c r="E619" s="417">
        <v>1</v>
      </c>
      <c r="F619" s="749">
        <v>0</v>
      </c>
      <c r="G619" s="752">
        <f t="shared" si="24"/>
        <v>0.41</v>
      </c>
      <c r="I619" s="350"/>
      <c r="J619" s="350"/>
      <c r="K619" s="350"/>
      <c r="L619" s="353"/>
      <c r="M619" s="352"/>
      <c r="N619" s="352"/>
      <c r="O619" s="352"/>
    </row>
    <row r="620" spans="1:15" s="351" customFormat="1">
      <c r="A620" s="419" t="s">
        <v>540</v>
      </c>
      <c r="B620" s="361" t="s">
        <v>539</v>
      </c>
      <c r="C620" s="360" t="s">
        <v>19</v>
      </c>
      <c r="D620" s="418">
        <v>0.55000000000000004</v>
      </c>
      <c r="E620" s="417">
        <v>1</v>
      </c>
      <c r="F620" s="749">
        <v>0</v>
      </c>
      <c r="G620" s="752">
        <f t="shared" si="24"/>
        <v>0.55000000000000004</v>
      </c>
      <c r="I620" s="350"/>
      <c r="J620" s="350"/>
      <c r="K620" s="350"/>
      <c r="L620" s="353"/>
      <c r="M620" s="352"/>
      <c r="N620" s="352"/>
      <c r="O620" s="352"/>
    </row>
    <row r="621" spans="1:15" s="351" customFormat="1">
      <c r="A621" s="419">
        <v>20060</v>
      </c>
      <c r="B621" s="361" t="s">
        <v>454</v>
      </c>
      <c r="C621" s="360" t="s">
        <v>74</v>
      </c>
      <c r="D621" s="418">
        <v>17.3</v>
      </c>
      <c r="E621" s="417">
        <v>10</v>
      </c>
      <c r="F621" s="750">
        <v>0.03</v>
      </c>
      <c r="G621" s="752">
        <f>D621*E621*1.03</f>
        <v>178.19</v>
      </c>
      <c r="I621" s="350"/>
      <c r="J621" s="350"/>
      <c r="K621" s="350"/>
      <c r="L621" s="353"/>
      <c r="M621" s="352"/>
      <c r="N621" s="352"/>
      <c r="O621" s="352"/>
    </row>
    <row r="622" spans="1:15" s="351" customFormat="1" ht="15.75" thickBot="1">
      <c r="A622" s="416">
        <v>20132</v>
      </c>
      <c r="B622" s="357" t="s">
        <v>453</v>
      </c>
      <c r="C622" s="356" t="s">
        <v>74</v>
      </c>
      <c r="D622" s="415">
        <v>12.54</v>
      </c>
      <c r="E622" s="414">
        <v>10</v>
      </c>
      <c r="F622" s="750">
        <v>0.03</v>
      </c>
      <c r="G622" s="753">
        <f>D622*E622*1.03</f>
        <v>129.16200000000001</v>
      </c>
      <c r="I622" s="350"/>
      <c r="J622" s="350"/>
      <c r="K622" s="350"/>
      <c r="L622" s="353"/>
      <c r="M622" s="352"/>
      <c r="N622" s="352"/>
      <c r="O622" s="352"/>
    </row>
    <row r="623" spans="1:15" s="347" customFormat="1" ht="13.5" customHeight="1" thickBot="1">
      <c r="A623" s="413"/>
      <c r="B623" s="412"/>
      <c r="C623" s="273"/>
      <c r="D623" s="273"/>
      <c r="E623" s="273"/>
      <c r="F623" s="273"/>
      <c r="G623" s="252">
        <f>SUM(G616:G622)</f>
        <v>348.69200000000001</v>
      </c>
      <c r="I623" s="350"/>
      <c r="J623" s="350"/>
      <c r="K623" s="350"/>
      <c r="L623" s="349"/>
      <c r="M623" s="348"/>
      <c r="N623" s="348"/>
      <c r="O623" s="348"/>
    </row>
    <row r="624" spans="1:15" s="351" customFormat="1" ht="12" thickBot="1">
      <c r="A624" s="411"/>
      <c r="B624" s="410"/>
      <c r="C624" s="409"/>
      <c r="D624" s="408"/>
      <c r="E624" s="406"/>
      <c r="F624" s="407"/>
      <c r="G624" s="406"/>
      <c r="H624" s="405"/>
      <c r="I624" s="350"/>
      <c r="J624" s="350"/>
      <c r="K624" s="350"/>
      <c r="L624" s="353"/>
      <c r="M624" s="352"/>
      <c r="N624" s="352"/>
      <c r="O624" s="352"/>
    </row>
    <row r="625" spans="1:15" s="327" customFormat="1" ht="16.5" thickBot="1">
      <c r="A625" s="804" t="s">
        <v>551</v>
      </c>
      <c r="B625" s="804"/>
      <c r="C625" s="804"/>
      <c r="D625" s="804"/>
      <c r="E625" s="804"/>
      <c r="F625" s="804"/>
      <c r="G625" s="804"/>
      <c r="H625" s="804"/>
      <c r="I625" s="377"/>
      <c r="J625" s="335"/>
      <c r="K625" s="335"/>
      <c r="L625" s="334"/>
      <c r="M625" s="333"/>
      <c r="N625" s="333"/>
    </row>
    <row r="626" spans="1:15" s="264" customFormat="1" ht="16.5" thickBot="1">
      <c r="A626" s="268" t="s">
        <v>465</v>
      </c>
      <c r="B626" s="268" t="s">
        <v>464</v>
      </c>
      <c r="C626" s="268" t="s">
        <v>463</v>
      </c>
      <c r="D626" s="268" t="s">
        <v>462</v>
      </c>
      <c r="E626" s="268" t="s">
        <v>461</v>
      </c>
      <c r="F626" s="268" t="s">
        <v>460</v>
      </c>
      <c r="G626" s="236" t="s">
        <v>459</v>
      </c>
      <c r="I626" s="267"/>
      <c r="J626" s="267"/>
      <c r="K626" s="267"/>
      <c r="L626" s="265"/>
      <c r="M626" s="266"/>
      <c r="N626" s="265"/>
      <c r="O626" s="265"/>
    </row>
    <row r="627" spans="1:15" s="351" customFormat="1">
      <c r="A627" s="404" t="s">
        <v>550</v>
      </c>
      <c r="B627" s="315" t="s">
        <v>549</v>
      </c>
      <c r="C627" s="403" t="s">
        <v>19</v>
      </c>
      <c r="D627" s="402">
        <v>0.71</v>
      </c>
      <c r="E627" s="402">
        <v>0</v>
      </c>
      <c r="F627" s="402">
        <v>0</v>
      </c>
      <c r="G627" s="754">
        <f>D627*E627</f>
        <v>0</v>
      </c>
      <c r="I627" s="350"/>
      <c r="J627" s="350"/>
      <c r="K627" s="350"/>
      <c r="L627" s="353"/>
      <c r="M627" s="352"/>
      <c r="N627" s="352"/>
      <c r="O627" s="352"/>
    </row>
    <row r="628" spans="1:15" s="351" customFormat="1">
      <c r="A628" s="362" t="s">
        <v>548</v>
      </c>
      <c r="B628" s="361" t="s">
        <v>547</v>
      </c>
      <c r="C628" s="360" t="s">
        <v>9</v>
      </c>
      <c r="D628" s="359">
        <v>1.4630000000000001</v>
      </c>
      <c r="E628" s="359">
        <v>0</v>
      </c>
      <c r="F628" s="359">
        <v>0</v>
      </c>
      <c r="G628" s="754">
        <f t="shared" ref="G628:G633" si="25">D628*E628</f>
        <v>0</v>
      </c>
      <c r="I628" s="350"/>
      <c r="J628" s="350"/>
      <c r="K628" s="350"/>
      <c r="L628" s="353"/>
      <c r="M628" s="352"/>
      <c r="N628" s="352"/>
      <c r="O628" s="352"/>
    </row>
    <row r="629" spans="1:15" s="327" customFormat="1">
      <c r="A629" s="362" t="s">
        <v>546</v>
      </c>
      <c r="B629" s="361" t="s">
        <v>545</v>
      </c>
      <c r="C629" s="360" t="s">
        <v>526</v>
      </c>
      <c r="D629" s="359">
        <v>1.2495000000000001</v>
      </c>
      <c r="E629" s="359">
        <v>20</v>
      </c>
      <c r="F629" s="359">
        <v>0</v>
      </c>
      <c r="G629" s="754">
        <f t="shared" si="25"/>
        <v>24.990000000000002</v>
      </c>
      <c r="L629" s="328"/>
    </row>
    <row r="630" spans="1:15" s="351" customFormat="1" ht="30">
      <c r="A630" s="362" t="s">
        <v>544</v>
      </c>
      <c r="B630" s="361" t="s">
        <v>543</v>
      </c>
      <c r="C630" s="360" t="s">
        <v>19</v>
      </c>
      <c r="D630" s="359">
        <v>4.1399999999999997</v>
      </c>
      <c r="E630" s="359">
        <v>0</v>
      </c>
      <c r="F630" s="359">
        <v>0</v>
      </c>
      <c r="G630" s="754">
        <f t="shared" si="25"/>
        <v>0</v>
      </c>
      <c r="I630" s="350"/>
      <c r="J630" s="350"/>
      <c r="K630" s="350"/>
      <c r="L630" s="353"/>
      <c r="M630" s="352"/>
      <c r="N630" s="352"/>
      <c r="O630" s="352"/>
    </row>
    <row r="631" spans="1:15" s="327" customFormat="1" ht="30">
      <c r="A631" s="401" t="s">
        <v>523</v>
      </c>
      <c r="B631" s="365" t="s">
        <v>522</v>
      </c>
      <c r="C631" s="360" t="s">
        <v>521</v>
      </c>
      <c r="D631" s="359">
        <v>0.97</v>
      </c>
      <c r="E631" s="359">
        <v>6</v>
      </c>
      <c r="F631" s="359">
        <v>0</v>
      </c>
      <c r="G631" s="754">
        <f t="shared" si="25"/>
        <v>5.82</v>
      </c>
      <c r="I631" s="364"/>
      <c r="J631" s="363"/>
      <c r="K631" s="335"/>
      <c r="L631" s="334"/>
      <c r="M631" s="333"/>
      <c r="N631" s="333"/>
    </row>
    <row r="632" spans="1:15" s="351" customFormat="1">
      <c r="A632" s="362" t="s">
        <v>542</v>
      </c>
      <c r="B632" s="361" t="s">
        <v>541</v>
      </c>
      <c r="C632" s="360" t="s">
        <v>19</v>
      </c>
      <c r="D632" s="359">
        <v>0.41</v>
      </c>
      <c r="E632" s="359">
        <v>0</v>
      </c>
      <c r="F632" s="359">
        <v>0</v>
      </c>
      <c r="G632" s="754">
        <f t="shared" si="25"/>
        <v>0</v>
      </c>
      <c r="I632" s="350"/>
      <c r="J632" s="350"/>
      <c r="K632" s="350"/>
      <c r="L632" s="353"/>
      <c r="M632" s="352"/>
      <c r="N632" s="352"/>
      <c r="O632" s="352"/>
    </row>
    <row r="633" spans="1:15" s="351" customFormat="1">
      <c r="A633" s="362" t="s">
        <v>540</v>
      </c>
      <c r="B633" s="361" t="s">
        <v>539</v>
      </c>
      <c r="C633" s="360" t="s">
        <v>19</v>
      </c>
      <c r="D633" s="359">
        <v>0.55000000000000004</v>
      </c>
      <c r="E633" s="359">
        <v>1</v>
      </c>
      <c r="F633" s="359">
        <v>0</v>
      </c>
      <c r="G633" s="754">
        <f t="shared" si="25"/>
        <v>0.55000000000000004</v>
      </c>
      <c r="I633" s="350"/>
      <c r="J633" s="350"/>
      <c r="K633" s="350"/>
      <c r="L633" s="353"/>
      <c r="M633" s="352"/>
      <c r="N633" s="352"/>
      <c r="O633" s="352"/>
    </row>
    <row r="634" spans="1:15" s="351" customFormat="1">
      <c r="A634" s="362">
        <v>20060</v>
      </c>
      <c r="B634" s="361" t="s">
        <v>454</v>
      </c>
      <c r="C634" s="360" t="s">
        <v>74</v>
      </c>
      <c r="D634" s="359">
        <v>17.3</v>
      </c>
      <c r="E634" s="359">
        <v>10</v>
      </c>
      <c r="F634" s="750">
        <v>0.03</v>
      </c>
      <c r="G634" s="754">
        <f>D634*E634*1.03</f>
        <v>178.19</v>
      </c>
      <c r="I634" s="350"/>
      <c r="J634" s="350"/>
      <c r="K634" s="350"/>
      <c r="L634" s="353"/>
      <c r="M634" s="352"/>
      <c r="N634" s="352"/>
      <c r="O634" s="352"/>
    </row>
    <row r="635" spans="1:15" s="351" customFormat="1" ht="15.75" thickBot="1">
      <c r="A635" s="362">
        <v>20132</v>
      </c>
      <c r="B635" s="361" t="s">
        <v>453</v>
      </c>
      <c r="C635" s="360" t="s">
        <v>74</v>
      </c>
      <c r="D635" s="359">
        <v>12.54</v>
      </c>
      <c r="E635" s="359">
        <v>10</v>
      </c>
      <c r="F635" s="750">
        <v>0.03</v>
      </c>
      <c r="G635" s="754">
        <f>D635*E635*1.03</f>
        <v>129.16200000000001</v>
      </c>
      <c r="I635" s="350"/>
      <c r="J635" s="350"/>
      <c r="K635" s="350"/>
      <c r="L635" s="353"/>
      <c r="M635" s="352"/>
      <c r="N635" s="352"/>
      <c r="O635" s="352"/>
    </row>
    <row r="636" spans="1:15" s="347" customFormat="1" ht="16.5" thickBot="1">
      <c r="A636" s="227"/>
      <c r="B636" s="227"/>
      <c r="C636" s="379"/>
      <c r="D636" s="400"/>
      <c r="E636" s="400"/>
      <c r="F636" s="400"/>
      <c r="G636" s="688">
        <f>SUM(G627:G635)</f>
        <v>338.71199999999999</v>
      </c>
      <c r="I636" s="350"/>
      <c r="J636" s="350"/>
      <c r="K636" s="350"/>
      <c r="L636" s="349"/>
      <c r="M636" s="348"/>
      <c r="N636" s="348"/>
      <c r="O636" s="348"/>
    </row>
    <row r="637" spans="1:15" s="347" customFormat="1" ht="11.25">
      <c r="A637" s="399"/>
      <c r="B637" s="398"/>
      <c r="C637" s="398"/>
      <c r="D637" s="398"/>
      <c r="E637" s="398"/>
      <c r="F637" s="398"/>
      <c r="G637" s="397"/>
      <c r="H637" s="396"/>
      <c r="I637" s="350"/>
      <c r="J637" s="350"/>
      <c r="K637" s="350"/>
      <c r="L637" s="349"/>
      <c r="M637" s="348"/>
      <c r="N637" s="348"/>
      <c r="O637" s="348"/>
    </row>
    <row r="638" spans="1:15" s="331" customFormat="1" ht="16.5" thickBot="1">
      <c r="A638" s="274"/>
      <c r="B638" s="292"/>
      <c r="C638" s="270"/>
      <c r="D638" s="271"/>
      <c r="E638" s="270"/>
      <c r="F638" s="224"/>
      <c r="G638" s="224"/>
      <c r="H638" s="209"/>
      <c r="I638" s="219"/>
      <c r="J638" s="224"/>
      <c r="K638" s="224"/>
      <c r="L638" s="208"/>
      <c r="M638" s="326"/>
      <c r="N638" s="326"/>
    </row>
    <row r="639" spans="1:15" ht="32.25" thickBot="1">
      <c r="A639" s="236" t="s">
        <v>2</v>
      </c>
      <c r="B639" s="236" t="s">
        <v>4</v>
      </c>
      <c r="C639" s="235" t="s">
        <v>449</v>
      </c>
      <c r="D639" s="234" t="s">
        <v>159</v>
      </c>
      <c r="E639" s="234" t="s">
        <v>356</v>
      </c>
      <c r="F639" s="233"/>
      <c r="G639" s="232"/>
      <c r="H639" s="231"/>
      <c r="I639" s="230"/>
      <c r="J639" s="229"/>
      <c r="K639" s="224"/>
      <c r="L639" s="208"/>
      <c r="M639" s="223"/>
      <c r="N639" s="223"/>
    </row>
    <row r="640" spans="1:15" ht="45.75" customHeight="1" thickBot="1">
      <c r="A640" s="307" t="s">
        <v>538</v>
      </c>
      <c r="B640" s="227" t="s">
        <v>409</v>
      </c>
      <c r="C640" s="306" t="str">
        <f>C639</f>
        <v>UNID.</v>
      </c>
      <c r="D640" s="305">
        <f>C645</f>
        <v>3</v>
      </c>
      <c r="E640" s="395">
        <f>G670</f>
        <v>507.44800000000004</v>
      </c>
      <c r="F640" s="303"/>
      <c r="G640" s="224"/>
      <c r="H640" s="209"/>
      <c r="I640" s="219"/>
      <c r="J640" s="224"/>
      <c r="K640" s="224"/>
      <c r="L640" s="224"/>
      <c r="M640" s="223"/>
      <c r="N640" s="223"/>
    </row>
    <row r="641" spans="1:15" ht="15.75">
      <c r="A641" s="274"/>
      <c r="B641" s="292"/>
      <c r="C641" s="291"/>
      <c r="D641" s="271"/>
      <c r="E641" s="270"/>
      <c r="F641" s="224"/>
      <c r="G641" s="224"/>
      <c r="H641" s="209"/>
      <c r="I641" s="219"/>
      <c r="J641" s="224"/>
      <c r="K641" s="224"/>
      <c r="L641" s="208"/>
      <c r="M641" s="223"/>
      <c r="N641" s="223"/>
    </row>
    <row r="642" spans="1:15" ht="15.75">
      <c r="A642" s="274"/>
      <c r="B642" s="288" t="s">
        <v>537</v>
      </c>
      <c r="C642" s="221">
        <v>1</v>
      </c>
      <c r="D642" s="295" t="s">
        <v>446</v>
      </c>
      <c r="E642" s="270"/>
      <c r="F642" s="224"/>
      <c r="G642" s="224"/>
      <c r="H642" s="209"/>
      <c r="I642" s="219"/>
      <c r="J642" s="224"/>
      <c r="K642" s="224"/>
      <c r="L642" s="208"/>
      <c r="M642" s="223"/>
      <c r="N642" s="223"/>
    </row>
    <row r="643" spans="1:15" ht="15.75">
      <c r="A643" s="274"/>
      <c r="B643" s="288" t="s">
        <v>536</v>
      </c>
      <c r="C643" s="221">
        <v>1</v>
      </c>
      <c r="D643" s="295" t="s">
        <v>446</v>
      </c>
      <c r="E643" s="270"/>
      <c r="F643" s="224"/>
      <c r="G643" s="224"/>
      <c r="H643" s="209"/>
      <c r="I643" s="219"/>
      <c r="J643" s="224"/>
      <c r="K643" s="224"/>
      <c r="L643" s="208"/>
      <c r="M643" s="223"/>
      <c r="N643" s="223"/>
    </row>
    <row r="644" spans="1:15" ht="15.75">
      <c r="A644" s="274"/>
      <c r="B644" s="288" t="s">
        <v>535</v>
      </c>
      <c r="C644" s="221">
        <v>1</v>
      </c>
      <c r="D644" s="295" t="s">
        <v>446</v>
      </c>
      <c r="E644" s="270"/>
      <c r="F644" s="224"/>
      <c r="G644" s="224"/>
      <c r="H644" s="209"/>
      <c r="I644" s="219"/>
      <c r="J644" s="224"/>
      <c r="K644" s="224"/>
      <c r="L644" s="208"/>
      <c r="M644" s="223"/>
      <c r="N644" s="223"/>
    </row>
    <row r="645" spans="1:15" s="211" customFormat="1" ht="15.75">
      <c r="A645" s="297"/>
      <c r="B645" s="296" t="s">
        <v>116</v>
      </c>
      <c r="C645" s="221">
        <f>SUM(C642:C644)</f>
        <v>3</v>
      </c>
      <c r="D645" s="295" t="s">
        <v>446</v>
      </c>
      <c r="E645" s="270"/>
      <c r="F645" s="209"/>
      <c r="G645" s="209"/>
      <c r="H645" s="209"/>
      <c r="I645" s="219"/>
      <c r="J645" s="209"/>
      <c r="K645" s="209"/>
      <c r="L645" s="212"/>
      <c r="M645" s="294"/>
      <c r="N645" s="294"/>
    </row>
    <row r="646" spans="1:15" s="211" customFormat="1" ht="16.5" thickBot="1">
      <c r="A646" s="297"/>
      <c r="B646" s="308"/>
      <c r="C646" s="291"/>
      <c r="D646" s="271"/>
      <c r="E646" s="270"/>
      <c r="F646" s="209"/>
      <c r="G646" s="209"/>
      <c r="H646" s="209"/>
      <c r="I646" s="219"/>
      <c r="J646" s="209"/>
      <c r="K646" s="209"/>
      <c r="L646" s="209"/>
      <c r="M646" s="294"/>
      <c r="N646" s="294"/>
    </row>
    <row r="647" spans="1:15" s="327" customFormat="1" ht="16.5" thickBot="1">
      <c r="A647" s="394"/>
      <c r="B647" s="275" t="s">
        <v>534</v>
      </c>
      <c r="C647" s="393"/>
      <c r="D647" s="392"/>
      <c r="E647" s="392"/>
      <c r="F647" s="391"/>
      <c r="G647" s="390"/>
      <c r="H647" s="389"/>
      <c r="L647" s="328"/>
    </row>
    <row r="648" spans="1:15" s="327" customFormat="1" ht="30.75" thickBot="1">
      <c r="A648" s="388"/>
      <c r="B648" s="387" t="s">
        <v>533</v>
      </c>
      <c r="C648" s="386" t="s">
        <v>532</v>
      </c>
      <c r="D648" s="385"/>
      <c r="E648" s="384"/>
      <c r="F648" s="384"/>
      <c r="G648" s="384"/>
      <c r="H648" s="384"/>
      <c r="L648" s="328"/>
    </row>
    <row r="649" spans="1:15" s="264" customFormat="1" ht="16.5" thickBot="1">
      <c r="A649" s="268" t="s">
        <v>465</v>
      </c>
      <c r="B649" s="268" t="s">
        <v>464</v>
      </c>
      <c r="C649" s="268" t="s">
        <v>463</v>
      </c>
      <c r="D649" s="268" t="s">
        <v>462</v>
      </c>
      <c r="E649" s="268" t="s">
        <v>461</v>
      </c>
      <c r="F649" s="268" t="s">
        <v>460</v>
      </c>
      <c r="G649" s="236" t="s">
        <v>459</v>
      </c>
      <c r="I649" s="267"/>
      <c r="J649" s="267"/>
      <c r="K649" s="267"/>
      <c r="L649" s="265"/>
      <c r="M649" s="266"/>
      <c r="N649" s="265"/>
      <c r="O649" s="265"/>
    </row>
    <row r="650" spans="1:15" s="351" customFormat="1">
      <c r="A650" s="362" t="s">
        <v>530</v>
      </c>
      <c r="B650" s="361" t="s">
        <v>529</v>
      </c>
      <c r="C650" s="360" t="s">
        <v>9</v>
      </c>
      <c r="D650" s="383">
        <v>2.2014999999999998</v>
      </c>
      <c r="E650" s="382">
        <v>20</v>
      </c>
      <c r="F650" s="383">
        <v>0</v>
      </c>
      <c r="G650" s="755">
        <f>D650*E650</f>
        <v>44.029999999999994</v>
      </c>
      <c r="I650" s="350"/>
      <c r="J650" s="350"/>
      <c r="K650" s="350"/>
      <c r="L650" s="353"/>
      <c r="M650" s="352"/>
      <c r="N650" s="352"/>
      <c r="O650" s="352"/>
    </row>
    <row r="651" spans="1:15" s="351" customFormat="1" ht="30">
      <c r="A651" s="362" t="s">
        <v>525</v>
      </c>
      <c r="B651" s="361" t="s">
        <v>524</v>
      </c>
      <c r="C651" s="360" t="s">
        <v>19</v>
      </c>
      <c r="D651" s="359">
        <v>6.47</v>
      </c>
      <c r="E651" s="381">
        <v>2</v>
      </c>
      <c r="F651" s="359">
        <v>0</v>
      </c>
      <c r="G651" s="756">
        <f t="shared" ref="G651:G654" si="26">D651*E651</f>
        <v>12.94</v>
      </c>
      <c r="I651" s="350"/>
      <c r="J651" s="350"/>
      <c r="K651" s="350"/>
      <c r="L651" s="353"/>
      <c r="M651" s="352"/>
      <c r="N651" s="352"/>
      <c r="O651" s="352"/>
    </row>
    <row r="652" spans="1:15" s="351" customFormat="1">
      <c r="A652" s="362" t="s">
        <v>520</v>
      </c>
      <c r="B652" s="361" t="s">
        <v>519</v>
      </c>
      <c r="C652" s="360" t="s">
        <v>19</v>
      </c>
      <c r="D652" s="359">
        <v>0.62</v>
      </c>
      <c r="E652" s="381">
        <v>1</v>
      </c>
      <c r="F652" s="359">
        <v>0</v>
      </c>
      <c r="G652" s="756">
        <f t="shared" si="26"/>
        <v>0.62</v>
      </c>
      <c r="I652" s="350"/>
      <c r="J652" s="350"/>
      <c r="K652" s="350"/>
      <c r="L652" s="353"/>
      <c r="M652" s="352"/>
      <c r="N652" s="352"/>
      <c r="O652" s="352"/>
    </row>
    <row r="653" spans="1:15" s="351" customFormat="1">
      <c r="A653" s="362" t="s">
        <v>518</v>
      </c>
      <c r="B653" s="361" t="s">
        <v>517</v>
      </c>
      <c r="C653" s="360" t="s">
        <v>19</v>
      </c>
      <c r="D653" s="359">
        <v>1.18</v>
      </c>
      <c r="E653" s="381">
        <v>4</v>
      </c>
      <c r="F653" s="359">
        <v>0</v>
      </c>
      <c r="G653" s="756">
        <f t="shared" si="26"/>
        <v>4.72</v>
      </c>
      <c r="I653" s="350"/>
      <c r="J653" s="350"/>
      <c r="K653" s="350"/>
      <c r="L653" s="353"/>
      <c r="M653" s="352"/>
      <c r="N653" s="352"/>
      <c r="O653" s="352"/>
    </row>
    <row r="654" spans="1:15" s="351" customFormat="1">
      <c r="A654" s="362" t="s">
        <v>516</v>
      </c>
      <c r="B654" s="361" t="s">
        <v>515</v>
      </c>
      <c r="C654" s="360" t="s">
        <v>19</v>
      </c>
      <c r="D654" s="359">
        <v>1.54</v>
      </c>
      <c r="E654" s="381">
        <v>1</v>
      </c>
      <c r="F654" s="359">
        <v>0</v>
      </c>
      <c r="G654" s="756">
        <f t="shared" si="26"/>
        <v>1.54</v>
      </c>
      <c r="I654" s="350"/>
      <c r="J654" s="350"/>
      <c r="K654" s="350"/>
      <c r="L654" s="353"/>
      <c r="M654" s="352"/>
      <c r="N654" s="352"/>
      <c r="O654" s="352"/>
    </row>
    <row r="655" spans="1:15" s="351" customFormat="1">
      <c r="A655" s="362">
        <v>20060</v>
      </c>
      <c r="B655" s="361" t="s">
        <v>454</v>
      </c>
      <c r="C655" s="360" t="s">
        <v>74</v>
      </c>
      <c r="D655" s="359">
        <v>17.3</v>
      </c>
      <c r="E655" s="381">
        <v>15</v>
      </c>
      <c r="F655" s="750">
        <v>0.03</v>
      </c>
      <c r="G655" s="756">
        <f>D655*E655*1.03</f>
        <v>267.28500000000003</v>
      </c>
      <c r="I655" s="350"/>
      <c r="J655" s="350"/>
      <c r="K655" s="350"/>
      <c r="L655" s="353"/>
      <c r="M655" s="352"/>
      <c r="N655" s="352"/>
      <c r="O655" s="352"/>
    </row>
    <row r="656" spans="1:15" s="351" customFormat="1" ht="15.75" thickBot="1">
      <c r="A656" s="380">
        <v>20132</v>
      </c>
      <c r="B656" s="227" t="s">
        <v>453</v>
      </c>
      <c r="C656" s="379" t="s">
        <v>74</v>
      </c>
      <c r="D656" s="355">
        <v>12.54</v>
      </c>
      <c r="E656" s="378">
        <v>15</v>
      </c>
      <c r="F656" s="750">
        <v>0.03</v>
      </c>
      <c r="G656" s="757">
        <f>D656*E656*1.03</f>
        <v>193.74299999999999</v>
      </c>
      <c r="I656" s="350"/>
      <c r="J656" s="350"/>
      <c r="K656" s="350"/>
      <c r="L656" s="353"/>
      <c r="M656" s="352"/>
      <c r="N656" s="352"/>
      <c r="O656" s="352"/>
    </row>
    <row r="657" spans="1:15" s="347" customFormat="1" ht="13.5" customHeight="1" thickBot="1">
      <c r="A657" s="700" t="s">
        <v>116</v>
      </c>
      <c r="B657" s="701"/>
      <c r="C657" s="701"/>
      <c r="D657" s="701"/>
      <c r="E657" s="701"/>
      <c r="F657" s="701"/>
      <c r="G657" s="252">
        <f>SUM(G650:G656)-0.01</f>
        <v>524.86799999999994</v>
      </c>
      <c r="I657" s="350"/>
      <c r="J657" s="350"/>
      <c r="K657" s="350"/>
      <c r="L657" s="349"/>
      <c r="M657" s="348"/>
      <c r="N657" s="348"/>
      <c r="O657" s="348"/>
    </row>
    <row r="658" spans="1:15" s="351" customFormat="1" ht="15.75" thickBot="1">
      <c r="A658" s="292"/>
      <c r="B658" s="292"/>
      <c r="C658" s="292"/>
      <c r="D658" s="292"/>
      <c r="E658" s="292"/>
      <c r="F658" s="292"/>
      <c r="G658" s="292"/>
      <c r="H658" s="292"/>
      <c r="I658" s="350"/>
      <c r="J658" s="350"/>
      <c r="K658" s="350"/>
      <c r="L658" s="353"/>
      <c r="M658" s="352"/>
      <c r="N658" s="352"/>
      <c r="O658" s="352"/>
    </row>
    <row r="659" spans="1:15" s="327" customFormat="1" ht="16.5" thickBot="1">
      <c r="A659" s="804" t="s">
        <v>531</v>
      </c>
      <c r="B659" s="804"/>
      <c r="C659" s="804"/>
      <c r="D659" s="804"/>
      <c r="E659" s="804"/>
      <c r="F659" s="804"/>
      <c r="G659" s="804"/>
      <c r="H659" s="804"/>
      <c r="I659" s="377"/>
      <c r="J659" s="335"/>
      <c r="K659" s="335"/>
      <c r="L659" s="334"/>
      <c r="M659" s="333"/>
      <c r="N659" s="333"/>
    </row>
    <row r="660" spans="1:15" s="264" customFormat="1" ht="16.5" thickBot="1">
      <c r="A660" s="268" t="s">
        <v>465</v>
      </c>
      <c r="B660" s="268" t="s">
        <v>464</v>
      </c>
      <c r="C660" s="268" t="s">
        <v>463</v>
      </c>
      <c r="D660" s="268" t="s">
        <v>462</v>
      </c>
      <c r="E660" s="268" t="s">
        <v>461</v>
      </c>
      <c r="F660" s="268" t="s">
        <v>460</v>
      </c>
      <c r="G660" s="236" t="s">
        <v>459</v>
      </c>
      <c r="I660" s="267"/>
      <c r="J660" s="267"/>
      <c r="K660" s="267"/>
      <c r="L660" s="265"/>
      <c r="M660" s="266"/>
      <c r="N660" s="265"/>
      <c r="O660" s="265"/>
    </row>
    <row r="661" spans="1:15" s="371" customFormat="1">
      <c r="A661" s="362" t="s">
        <v>530</v>
      </c>
      <c r="B661" s="370" t="s">
        <v>529</v>
      </c>
      <c r="C661" s="360" t="s">
        <v>9</v>
      </c>
      <c r="D661" s="383">
        <v>2.2014999999999998</v>
      </c>
      <c r="E661" s="376">
        <v>0</v>
      </c>
      <c r="F661" s="376">
        <v>0</v>
      </c>
      <c r="G661" s="375">
        <f>D661*E661</f>
        <v>0</v>
      </c>
      <c r="I661" s="374"/>
      <c r="J661" s="374"/>
      <c r="K661" s="374"/>
      <c r="L661" s="373"/>
      <c r="M661" s="372"/>
      <c r="N661" s="372"/>
      <c r="O661" s="372"/>
    </row>
    <row r="662" spans="1:15" s="367" customFormat="1">
      <c r="A662" s="360" t="s">
        <v>528</v>
      </c>
      <c r="B662" s="370" t="s">
        <v>527</v>
      </c>
      <c r="C662" s="360" t="s">
        <v>526</v>
      </c>
      <c r="D662" s="359">
        <v>1.9530000000000001</v>
      </c>
      <c r="E662" s="369">
        <v>20</v>
      </c>
      <c r="F662" s="369">
        <v>0</v>
      </c>
      <c r="G662" s="358">
        <f t="shared" ref="G662:G667" si="27">D662*E662</f>
        <v>39.06</v>
      </c>
      <c r="L662" s="368"/>
    </row>
    <row r="663" spans="1:15" s="351" customFormat="1" ht="30">
      <c r="A663" s="362" t="s">
        <v>525</v>
      </c>
      <c r="B663" s="361" t="s">
        <v>524</v>
      </c>
      <c r="C663" s="360" t="s">
        <v>19</v>
      </c>
      <c r="D663" s="359">
        <v>6.47</v>
      </c>
      <c r="E663" s="359">
        <v>0</v>
      </c>
      <c r="F663" s="359">
        <v>0</v>
      </c>
      <c r="G663" s="358">
        <f t="shared" si="27"/>
        <v>0</v>
      </c>
      <c r="I663" s="350"/>
      <c r="J663" s="350"/>
      <c r="K663" s="350"/>
      <c r="L663" s="353"/>
      <c r="M663" s="352"/>
      <c r="N663" s="352"/>
      <c r="O663" s="352"/>
    </row>
    <row r="664" spans="1:15" s="327" customFormat="1" ht="30">
      <c r="A664" s="366" t="s">
        <v>523</v>
      </c>
      <c r="B664" s="365" t="s">
        <v>522</v>
      </c>
      <c r="C664" s="360" t="s">
        <v>521</v>
      </c>
      <c r="D664" s="359">
        <v>0.97</v>
      </c>
      <c r="E664" s="359">
        <v>6</v>
      </c>
      <c r="F664" s="359">
        <v>0</v>
      </c>
      <c r="G664" s="358">
        <f t="shared" si="27"/>
        <v>5.82</v>
      </c>
      <c r="I664" s="364"/>
      <c r="J664" s="363"/>
      <c r="K664" s="335"/>
      <c r="L664" s="334"/>
      <c r="M664" s="333"/>
      <c r="N664" s="333"/>
    </row>
    <row r="665" spans="1:15" s="351" customFormat="1">
      <c r="A665" s="362" t="s">
        <v>520</v>
      </c>
      <c r="B665" s="361" t="s">
        <v>519</v>
      </c>
      <c r="C665" s="360" t="s">
        <v>19</v>
      </c>
      <c r="D665" s="359">
        <v>0.66</v>
      </c>
      <c r="E665" s="359">
        <v>0</v>
      </c>
      <c r="F665" s="359">
        <v>0</v>
      </c>
      <c r="G665" s="358">
        <f t="shared" si="27"/>
        <v>0</v>
      </c>
      <c r="I665" s="350"/>
      <c r="J665" s="350"/>
      <c r="K665" s="350"/>
      <c r="L665" s="353"/>
      <c r="M665" s="352"/>
      <c r="N665" s="352"/>
      <c r="O665" s="352"/>
    </row>
    <row r="666" spans="1:15" s="351" customFormat="1">
      <c r="A666" s="362" t="s">
        <v>518</v>
      </c>
      <c r="B666" s="361" t="s">
        <v>517</v>
      </c>
      <c r="C666" s="360" t="s">
        <v>19</v>
      </c>
      <c r="D666" s="359">
        <v>1.18</v>
      </c>
      <c r="E666" s="359">
        <v>0</v>
      </c>
      <c r="F666" s="359">
        <v>0</v>
      </c>
      <c r="G666" s="358">
        <f t="shared" si="27"/>
        <v>0</v>
      </c>
      <c r="I666" s="350"/>
      <c r="J666" s="350"/>
      <c r="K666" s="350"/>
      <c r="L666" s="353"/>
      <c r="M666" s="352"/>
      <c r="N666" s="352"/>
      <c r="O666" s="352"/>
    </row>
    <row r="667" spans="1:15" s="351" customFormat="1">
      <c r="A667" s="362" t="s">
        <v>516</v>
      </c>
      <c r="B667" s="361" t="s">
        <v>515</v>
      </c>
      <c r="C667" s="360" t="s">
        <v>19</v>
      </c>
      <c r="D667" s="359">
        <v>1.54</v>
      </c>
      <c r="E667" s="359">
        <v>1</v>
      </c>
      <c r="F667" s="359">
        <v>0</v>
      </c>
      <c r="G667" s="358">
        <f t="shared" si="27"/>
        <v>1.54</v>
      </c>
      <c r="I667" s="350"/>
      <c r="J667" s="350"/>
      <c r="K667" s="350"/>
      <c r="L667" s="353"/>
      <c r="M667" s="352"/>
      <c r="N667" s="352"/>
      <c r="O667" s="352"/>
    </row>
    <row r="668" spans="1:15" s="351" customFormat="1">
      <c r="A668" s="361">
        <v>20060</v>
      </c>
      <c r="B668" s="361" t="s">
        <v>454</v>
      </c>
      <c r="C668" s="360" t="s">
        <v>74</v>
      </c>
      <c r="D668" s="359">
        <v>17.3</v>
      </c>
      <c r="E668" s="359">
        <v>15</v>
      </c>
      <c r="F668" s="750">
        <v>0.03</v>
      </c>
      <c r="G668" s="358">
        <f>D668*E668*1.03</f>
        <v>267.28500000000003</v>
      </c>
      <c r="I668" s="350"/>
      <c r="J668" s="350"/>
      <c r="K668" s="350"/>
      <c r="L668" s="353"/>
      <c r="M668" s="352"/>
      <c r="N668" s="352"/>
      <c r="O668" s="352"/>
    </row>
    <row r="669" spans="1:15" s="351" customFormat="1" ht="15.75" thickBot="1">
      <c r="A669" s="357">
        <v>20132</v>
      </c>
      <c r="B669" s="357" t="s">
        <v>453</v>
      </c>
      <c r="C669" s="356" t="s">
        <v>74</v>
      </c>
      <c r="D669" s="355">
        <v>12.54</v>
      </c>
      <c r="E669" s="355">
        <v>15</v>
      </c>
      <c r="F669" s="750">
        <v>0.03</v>
      </c>
      <c r="G669" s="354">
        <f>D669*E669*1.03</f>
        <v>193.74299999999999</v>
      </c>
      <c r="I669" s="350"/>
      <c r="J669" s="350"/>
      <c r="K669" s="350"/>
      <c r="L669" s="353"/>
      <c r="M669" s="352"/>
      <c r="N669" s="352"/>
      <c r="O669" s="352"/>
    </row>
    <row r="670" spans="1:15" s="347" customFormat="1" ht="16.5" thickBot="1">
      <c r="A670" s="700" t="s">
        <v>116</v>
      </c>
      <c r="B670" s="701"/>
      <c r="C670" s="701"/>
      <c r="D670" s="701"/>
      <c r="E670" s="701"/>
      <c r="F670" s="701"/>
      <c r="G670" s="688">
        <f>SUM(G661:G669)</f>
        <v>507.44800000000004</v>
      </c>
      <c r="I670" s="350"/>
      <c r="J670" s="350"/>
      <c r="K670" s="350"/>
      <c r="L670" s="349"/>
      <c r="M670" s="348"/>
      <c r="N670" s="348"/>
      <c r="O670" s="348"/>
    </row>
    <row r="671" spans="1:15" ht="16.5" thickBot="1">
      <c r="A671" s="274"/>
      <c r="B671" s="292"/>
      <c r="C671" s="291"/>
      <c r="D671" s="271"/>
      <c r="E671" s="270"/>
      <c r="F671" s="224"/>
      <c r="G671" s="224"/>
      <c r="H671" s="209"/>
      <c r="I671" s="219"/>
      <c r="J671" s="224"/>
      <c r="K671" s="224"/>
      <c r="L671" s="208"/>
      <c r="M671" s="223"/>
      <c r="N671" s="223"/>
    </row>
    <row r="672" spans="1:15" ht="32.25" thickBot="1">
      <c r="A672" s="236" t="s">
        <v>2</v>
      </c>
      <c r="B672" s="236" t="s">
        <v>4</v>
      </c>
      <c r="C672" s="235" t="s">
        <v>449</v>
      </c>
      <c r="D672" s="234" t="s">
        <v>159</v>
      </c>
      <c r="E672" s="234" t="s">
        <v>356</v>
      </c>
      <c r="F672" s="233"/>
      <c r="G672" s="232"/>
      <c r="H672" s="231"/>
      <c r="I672" s="230"/>
      <c r="J672" s="229"/>
      <c r="K672" s="224"/>
      <c r="L672" s="208"/>
      <c r="M672" s="223"/>
      <c r="N672" s="223"/>
    </row>
    <row r="673" spans="1:14" ht="45.75" customHeight="1" thickBot="1">
      <c r="A673" s="307" t="s">
        <v>410</v>
      </c>
      <c r="B673" s="227" t="s">
        <v>411</v>
      </c>
      <c r="C673" s="306" t="str">
        <f>C672</f>
        <v>UNID.</v>
      </c>
      <c r="D673" s="305">
        <f>C676</f>
        <v>4</v>
      </c>
      <c r="E673" s="304">
        <v>1358.61</v>
      </c>
      <c r="F673" s="224"/>
      <c r="G673" s="224"/>
      <c r="H673" s="209"/>
      <c r="I673" s="219"/>
      <c r="J673" s="224"/>
      <c r="K673" s="224"/>
      <c r="L673" s="224"/>
      <c r="M673" s="223"/>
      <c r="N673" s="223"/>
    </row>
    <row r="674" spans="1:14" ht="15.75">
      <c r="A674" s="343"/>
      <c r="B674" s="346"/>
      <c r="C674" s="322"/>
      <c r="D674" s="321"/>
      <c r="E674" s="270"/>
      <c r="F674" s="224"/>
      <c r="G674" s="224"/>
      <c r="H674" s="209"/>
      <c r="I674" s="219"/>
      <c r="J674" s="224"/>
      <c r="K674" s="224"/>
      <c r="L674" s="224"/>
      <c r="M674" s="223"/>
      <c r="N674" s="223"/>
    </row>
    <row r="675" spans="1:14" ht="15.75">
      <c r="A675" s="343"/>
      <c r="B675" s="342" t="s">
        <v>513</v>
      </c>
      <c r="C675" s="298" t="s">
        <v>159</v>
      </c>
      <c r="D675" s="341" t="s">
        <v>449</v>
      </c>
      <c r="E675" s="290"/>
      <c r="F675" s="326"/>
      <c r="G675" s="326"/>
      <c r="H675" s="265"/>
      <c r="I675" s="265"/>
      <c r="J675" s="326"/>
      <c r="K675" s="326"/>
      <c r="L675" s="326"/>
      <c r="M675" s="223"/>
      <c r="N675" s="223"/>
    </row>
    <row r="676" spans="1:14" ht="15.75">
      <c r="A676" s="274"/>
      <c r="B676" s="288" t="s">
        <v>514</v>
      </c>
      <c r="C676" s="221">
        <v>4</v>
      </c>
      <c r="D676" s="295" t="s">
        <v>447</v>
      </c>
      <c r="E676" s="270"/>
      <c r="F676" s="224"/>
      <c r="G676" s="224"/>
      <c r="H676" s="209"/>
      <c r="I676" s="219"/>
      <c r="J676" s="224"/>
      <c r="K676" s="224"/>
      <c r="L676" s="224"/>
      <c r="M676" s="223"/>
      <c r="N676" s="223"/>
    </row>
    <row r="677" spans="1:14" ht="15.75">
      <c r="A677" s="274"/>
      <c r="B677" s="292"/>
      <c r="C677" s="272"/>
      <c r="D677" s="271"/>
      <c r="E677" s="270"/>
      <c r="F677" s="224"/>
      <c r="G677" s="224"/>
      <c r="H677" s="209"/>
      <c r="I677" s="219"/>
      <c r="J677" s="224"/>
      <c r="K677" s="224"/>
      <c r="L677" s="224"/>
      <c r="M677" s="223"/>
      <c r="N677" s="223"/>
    </row>
    <row r="678" spans="1:14" ht="16.5" thickBot="1">
      <c r="A678" s="310"/>
      <c r="B678" s="292"/>
      <c r="C678" s="290"/>
      <c r="D678" s="265"/>
      <c r="L678" s="309"/>
    </row>
    <row r="679" spans="1:14" s="324" customFormat="1" ht="32.25" thickBot="1">
      <c r="A679" s="236" t="s">
        <v>2</v>
      </c>
      <c r="B679" s="236" t="s">
        <v>4</v>
      </c>
      <c r="C679" s="235" t="s">
        <v>449</v>
      </c>
      <c r="D679" s="234" t="s">
        <v>159</v>
      </c>
      <c r="E679" s="234" t="s">
        <v>356</v>
      </c>
      <c r="F679" s="345"/>
      <c r="G679" s="345"/>
      <c r="H679" s="345"/>
      <c r="I679" s="345"/>
      <c r="J679" s="345"/>
      <c r="K679" s="345"/>
      <c r="L679" s="344"/>
    </row>
    <row r="680" spans="1:14" ht="45.75" thickBot="1">
      <c r="A680" s="319" t="s">
        <v>412</v>
      </c>
      <c r="B680" s="273" t="s">
        <v>413</v>
      </c>
      <c r="C680" s="317" t="s">
        <v>511</v>
      </c>
      <c r="D680" s="316">
        <f>C683</f>
        <v>11</v>
      </c>
      <c r="E680" s="304">
        <v>135.05000000000001</v>
      </c>
      <c r="L680" s="309"/>
    </row>
    <row r="681" spans="1:14" ht="15.75">
      <c r="A681" s="310"/>
      <c r="B681" s="292"/>
      <c r="C681" s="290"/>
      <c r="D681" s="265"/>
      <c r="L681" s="309"/>
    </row>
    <row r="682" spans="1:14" ht="15.75">
      <c r="A682" s="343"/>
      <c r="B682" s="342" t="s">
        <v>513</v>
      </c>
      <c r="C682" s="298" t="s">
        <v>159</v>
      </c>
      <c r="D682" s="341" t="s">
        <v>449</v>
      </c>
      <c r="E682" s="290"/>
      <c r="F682" s="326"/>
      <c r="G682" s="326"/>
      <c r="H682" s="265"/>
      <c r="I682" s="265"/>
      <c r="J682" s="326"/>
      <c r="K682" s="326"/>
      <c r="L682" s="326"/>
      <c r="M682" s="223"/>
      <c r="N682" s="223"/>
    </row>
    <row r="683" spans="1:14" ht="15.75">
      <c r="A683" s="274"/>
      <c r="B683" s="288" t="s">
        <v>512</v>
      </c>
      <c r="C683" s="221">
        <v>11</v>
      </c>
      <c r="D683" s="295" t="s">
        <v>511</v>
      </c>
      <c r="E683" s="270"/>
      <c r="F683" s="224"/>
      <c r="G683" s="224"/>
      <c r="H683" s="209"/>
      <c r="I683" s="219"/>
      <c r="J683" s="224"/>
      <c r="K683" s="224"/>
      <c r="L683" s="224"/>
      <c r="M683" s="223"/>
      <c r="N683" s="223"/>
    </row>
    <row r="684" spans="1:14" ht="16.5" thickBot="1">
      <c r="A684" s="274"/>
      <c r="B684" s="292"/>
      <c r="C684" s="272"/>
      <c r="D684" s="271"/>
      <c r="E684" s="270"/>
      <c r="F684" s="224"/>
      <c r="G684" s="224"/>
      <c r="H684" s="209"/>
      <c r="I684" s="219"/>
      <c r="J684" s="224"/>
      <c r="K684" s="224"/>
      <c r="L684" s="224"/>
      <c r="M684" s="223"/>
      <c r="N684" s="223"/>
    </row>
    <row r="685" spans="1:14" s="327" customFormat="1" ht="32.25" thickBot="1">
      <c r="A685" s="236" t="s">
        <v>2</v>
      </c>
      <c r="B685" s="236" t="s">
        <v>4</v>
      </c>
      <c r="C685" s="235" t="s">
        <v>449</v>
      </c>
      <c r="D685" s="234" t="s">
        <v>159</v>
      </c>
      <c r="E685" s="234" t="s">
        <v>356</v>
      </c>
      <c r="F685" s="340"/>
      <c r="G685" s="339"/>
      <c r="H685" s="338"/>
      <c r="I685" s="337"/>
      <c r="J685" s="336"/>
      <c r="K685" s="335"/>
      <c r="L685" s="334"/>
      <c r="M685" s="333"/>
      <c r="N685" s="333"/>
    </row>
    <row r="686" spans="1:14" s="327" customFormat="1" ht="30.75" thickBot="1">
      <c r="A686" s="318" t="s">
        <v>414</v>
      </c>
      <c r="B686" s="273" t="s">
        <v>415</v>
      </c>
      <c r="C686" s="332" t="str">
        <f>C685</f>
        <v>UNID.</v>
      </c>
      <c r="D686" s="316">
        <f>D689</f>
        <v>4</v>
      </c>
      <c r="E686" s="304">
        <v>1701.61</v>
      </c>
      <c r="L686" s="328"/>
    </row>
    <row r="687" spans="1:14" s="327" customFormat="1" ht="15.75">
      <c r="A687" s="330"/>
      <c r="B687" s="292"/>
      <c r="C687" s="290"/>
      <c r="D687" s="331"/>
      <c r="E687" s="205"/>
      <c r="L687" s="328"/>
    </row>
    <row r="688" spans="1:14" s="327" customFormat="1" ht="15.75">
      <c r="A688" s="330"/>
      <c r="B688" s="288" t="s">
        <v>471</v>
      </c>
      <c r="C688" s="298" t="s">
        <v>446</v>
      </c>
      <c r="D688" s="221">
        <v>4</v>
      </c>
      <c r="E688" s="205"/>
      <c r="L688" s="328"/>
    </row>
    <row r="689" spans="1:14" s="327" customFormat="1" ht="15.75">
      <c r="A689" s="330"/>
      <c r="B689" s="329" t="s">
        <v>510</v>
      </c>
      <c r="C689" s="298" t="s">
        <v>446</v>
      </c>
      <c r="D689" s="221">
        <f>SUM(D688:D688)</f>
        <v>4</v>
      </c>
      <c r="E689" s="205"/>
      <c r="L689" s="328"/>
    </row>
    <row r="690" spans="1:14" s="211" customFormat="1" ht="15.75">
      <c r="A690" s="270"/>
      <c r="B690" s="308"/>
      <c r="C690" s="291"/>
      <c r="D690" s="271"/>
      <c r="E690" s="270"/>
      <c r="F690" s="209"/>
      <c r="G690" s="209"/>
      <c r="H690" s="209"/>
      <c r="I690" s="219"/>
      <c r="J690" s="209"/>
      <c r="K690" s="209"/>
      <c r="L690" s="209"/>
      <c r="M690" s="294"/>
      <c r="N690" s="294"/>
    </row>
    <row r="691" spans="1:14" ht="16.5" thickBot="1">
      <c r="A691" s="310"/>
      <c r="B691" s="292"/>
      <c r="C691" s="290"/>
      <c r="D691" s="326"/>
      <c r="L691" s="309"/>
    </row>
    <row r="692" spans="1:14" ht="32.25" thickBot="1">
      <c r="A692" s="236" t="s">
        <v>2</v>
      </c>
      <c r="B692" s="236" t="s">
        <v>4</v>
      </c>
      <c r="C692" s="235" t="s">
        <v>449</v>
      </c>
      <c r="D692" s="234" t="s">
        <v>159</v>
      </c>
      <c r="E692" s="234" t="s">
        <v>356</v>
      </c>
      <c r="F692" s="233"/>
      <c r="G692" s="232"/>
      <c r="H692" s="231"/>
      <c r="I692" s="230"/>
      <c r="J692" s="229"/>
      <c r="K692" s="224"/>
      <c r="L692" s="320"/>
      <c r="M692" s="223"/>
      <c r="N692" s="223"/>
    </row>
    <row r="693" spans="1:14" ht="30.75" thickBot="1">
      <c r="A693" s="319" t="s">
        <v>416</v>
      </c>
      <c r="B693" s="273" t="s">
        <v>417</v>
      </c>
      <c r="C693" s="317" t="s">
        <v>446</v>
      </c>
      <c r="D693" s="316">
        <f>C721</f>
        <v>30</v>
      </c>
      <c r="E693" s="304">
        <v>11.04</v>
      </c>
      <c r="L693" s="309"/>
    </row>
    <row r="694" spans="1:14" ht="15.75">
      <c r="A694" s="310"/>
      <c r="B694" s="292"/>
      <c r="C694" s="290"/>
      <c r="D694" s="265"/>
      <c r="L694" s="309"/>
    </row>
    <row r="695" spans="1:14" ht="16.5" thickBot="1">
      <c r="A695" s="310"/>
      <c r="B695" s="292"/>
      <c r="C695" s="290"/>
      <c r="D695" s="265"/>
      <c r="L695" s="309"/>
    </row>
    <row r="696" spans="1:14" ht="16.5" thickBot="1">
      <c r="A696" s="310"/>
      <c r="B696" s="318" t="s">
        <v>486</v>
      </c>
      <c r="C696" s="317" t="s">
        <v>485</v>
      </c>
      <c r="D696" s="316" t="s">
        <v>484</v>
      </c>
      <c r="L696" s="309"/>
    </row>
    <row r="697" spans="1:14" ht="15.75">
      <c r="A697" s="310"/>
      <c r="B697" s="315" t="s">
        <v>509</v>
      </c>
      <c r="C697" s="314">
        <v>1</v>
      </c>
      <c r="D697" s="314">
        <v>1</v>
      </c>
      <c r="L697" s="309"/>
    </row>
    <row r="698" spans="1:14" ht="15.75">
      <c r="A698" s="310"/>
      <c r="B698" s="315" t="s">
        <v>508</v>
      </c>
      <c r="C698" s="325">
        <v>0</v>
      </c>
      <c r="D698" s="325">
        <v>1</v>
      </c>
      <c r="L698" s="309"/>
    </row>
    <row r="699" spans="1:14" ht="15.75">
      <c r="A699" s="310"/>
      <c r="B699" s="315" t="s">
        <v>507</v>
      </c>
      <c r="C699" s="325">
        <v>1</v>
      </c>
      <c r="D699" s="325">
        <v>1</v>
      </c>
      <c r="L699" s="309"/>
    </row>
    <row r="700" spans="1:14" ht="15.75">
      <c r="A700" s="310"/>
      <c r="B700" s="315" t="s">
        <v>506</v>
      </c>
      <c r="C700" s="325">
        <v>0</v>
      </c>
      <c r="D700" s="325">
        <v>1</v>
      </c>
      <c r="L700" s="309"/>
    </row>
    <row r="701" spans="1:14" ht="15.75">
      <c r="A701" s="310"/>
      <c r="B701" s="315" t="s">
        <v>505</v>
      </c>
      <c r="C701" s="325">
        <v>1</v>
      </c>
      <c r="D701" s="325">
        <v>1</v>
      </c>
      <c r="L701" s="309"/>
    </row>
    <row r="702" spans="1:14" ht="15.75">
      <c r="A702" s="310"/>
      <c r="B702" s="315" t="s">
        <v>504</v>
      </c>
      <c r="C702" s="325">
        <v>1</v>
      </c>
      <c r="D702" s="325">
        <v>1</v>
      </c>
      <c r="L702" s="309"/>
    </row>
    <row r="703" spans="1:14" ht="15.75">
      <c r="A703" s="310"/>
      <c r="B703" s="315" t="s">
        <v>503</v>
      </c>
      <c r="C703" s="325">
        <v>0</v>
      </c>
      <c r="D703" s="325">
        <v>1</v>
      </c>
      <c r="L703" s="309"/>
    </row>
    <row r="704" spans="1:14" ht="15.75">
      <c r="A704" s="310"/>
      <c r="B704" s="315" t="s">
        <v>502</v>
      </c>
      <c r="C704" s="325">
        <v>0</v>
      </c>
      <c r="D704" s="325">
        <v>1</v>
      </c>
      <c r="L704" s="309"/>
    </row>
    <row r="705" spans="1:12" ht="15.75">
      <c r="A705" s="310"/>
      <c r="B705" s="315" t="s">
        <v>501</v>
      </c>
      <c r="C705" s="325">
        <v>0</v>
      </c>
      <c r="D705" s="325">
        <v>1</v>
      </c>
      <c r="L705" s="309"/>
    </row>
    <row r="706" spans="1:12" ht="15.75">
      <c r="A706" s="310"/>
      <c r="B706" s="315" t="s">
        <v>500</v>
      </c>
      <c r="C706" s="325">
        <v>0</v>
      </c>
      <c r="D706" s="325">
        <v>1</v>
      </c>
      <c r="L706" s="309"/>
    </row>
    <row r="707" spans="1:12" ht="15.75">
      <c r="A707" s="310"/>
      <c r="B707" s="315" t="s">
        <v>499</v>
      </c>
      <c r="C707" s="325">
        <v>0</v>
      </c>
      <c r="D707" s="325">
        <v>1</v>
      </c>
      <c r="L707" s="309"/>
    </row>
    <row r="708" spans="1:12" ht="15.75">
      <c r="A708" s="310"/>
      <c r="B708" s="315" t="s">
        <v>498</v>
      </c>
      <c r="C708" s="325">
        <v>0</v>
      </c>
      <c r="D708" s="325">
        <v>1</v>
      </c>
      <c r="L708" s="309"/>
    </row>
    <row r="709" spans="1:12" ht="15.75">
      <c r="A709" s="310"/>
      <c r="B709" s="315" t="s">
        <v>497</v>
      </c>
      <c r="C709" s="325">
        <v>1</v>
      </c>
      <c r="D709" s="325">
        <v>1</v>
      </c>
      <c r="L709" s="309"/>
    </row>
    <row r="710" spans="1:12" ht="15.75">
      <c r="A710" s="310"/>
      <c r="B710" s="315" t="s">
        <v>496</v>
      </c>
      <c r="C710" s="325">
        <v>0</v>
      </c>
      <c r="D710" s="325">
        <v>1</v>
      </c>
      <c r="L710" s="309"/>
    </row>
    <row r="711" spans="1:12" ht="15.75">
      <c r="A711" s="310"/>
      <c r="B711" s="315" t="s">
        <v>495</v>
      </c>
      <c r="C711" s="325">
        <v>0</v>
      </c>
      <c r="D711" s="325">
        <v>1</v>
      </c>
      <c r="L711" s="309"/>
    </row>
    <row r="712" spans="1:12" ht="15.75">
      <c r="A712" s="310"/>
      <c r="B712" s="315" t="s">
        <v>494</v>
      </c>
      <c r="C712" s="325">
        <v>0</v>
      </c>
      <c r="D712" s="325">
        <v>1</v>
      </c>
      <c r="L712" s="309"/>
    </row>
    <row r="713" spans="1:12" ht="15.75">
      <c r="A713" s="310"/>
      <c r="B713" s="315" t="s">
        <v>493</v>
      </c>
      <c r="C713" s="325">
        <v>0</v>
      </c>
      <c r="D713" s="325">
        <v>1</v>
      </c>
      <c r="L713" s="309"/>
    </row>
    <row r="714" spans="1:12" ht="15.75">
      <c r="A714" s="310"/>
      <c r="B714" s="315" t="s">
        <v>492</v>
      </c>
      <c r="C714" s="325">
        <v>0</v>
      </c>
      <c r="D714" s="325">
        <v>1</v>
      </c>
      <c r="L714" s="309"/>
    </row>
    <row r="715" spans="1:12" ht="15.75">
      <c r="A715" s="310"/>
      <c r="B715" s="315" t="s">
        <v>491</v>
      </c>
      <c r="C715" s="325">
        <v>0</v>
      </c>
      <c r="D715" s="325">
        <v>1</v>
      </c>
      <c r="L715" s="309"/>
    </row>
    <row r="716" spans="1:12" ht="15.75">
      <c r="A716" s="310"/>
      <c r="B716" s="315" t="s">
        <v>490</v>
      </c>
      <c r="C716" s="325">
        <v>1</v>
      </c>
      <c r="D716" s="325">
        <v>1</v>
      </c>
      <c r="L716" s="309"/>
    </row>
    <row r="717" spans="1:12" ht="15.75">
      <c r="A717" s="310"/>
      <c r="B717" s="315" t="s">
        <v>489</v>
      </c>
      <c r="C717" s="325">
        <v>1</v>
      </c>
      <c r="D717" s="325">
        <v>1</v>
      </c>
      <c r="L717" s="309"/>
    </row>
    <row r="718" spans="1:12" ht="15.75">
      <c r="A718" s="310"/>
      <c r="B718" s="315" t="s">
        <v>488</v>
      </c>
      <c r="C718" s="325">
        <v>0</v>
      </c>
      <c r="D718" s="325">
        <v>1</v>
      </c>
      <c r="L718" s="309"/>
    </row>
    <row r="719" spans="1:12" ht="15.75">
      <c r="A719" s="310"/>
      <c r="B719" s="315" t="s">
        <v>487</v>
      </c>
      <c r="C719" s="325">
        <v>0</v>
      </c>
      <c r="D719" s="325">
        <v>1</v>
      </c>
      <c r="L719" s="309"/>
    </row>
    <row r="720" spans="1:12" s="211" customFormat="1" ht="16.5" thickBot="1">
      <c r="A720" s="313"/>
      <c r="B720" s="228" t="s">
        <v>432</v>
      </c>
      <c r="C720" s="312">
        <f>SUM(C697:C719)</f>
        <v>7</v>
      </c>
      <c r="D720" s="312">
        <f>SUM(D697:D719)</f>
        <v>23</v>
      </c>
      <c r="L720" s="311"/>
    </row>
    <row r="721" spans="1:14" ht="16.5" thickBot="1">
      <c r="A721" s="310"/>
      <c r="B721" s="228" t="s">
        <v>116</v>
      </c>
      <c r="C721" s="805">
        <f>C720+D720</f>
        <v>30</v>
      </c>
      <c r="D721" s="806"/>
      <c r="L721" s="309"/>
    </row>
    <row r="722" spans="1:14" ht="13.5" customHeight="1">
      <c r="A722" s="310"/>
      <c r="B722" s="324"/>
      <c r="C722" s="323"/>
      <c r="D722" s="323"/>
      <c r="L722" s="309"/>
    </row>
    <row r="723" spans="1:14" ht="16.5" thickBot="1">
      <c r="A723" s="310"/>
      <c r="B723" s="292"/>
      <c r="C723" s="322"/>
      <c r="D723" s="321"/>
      <c r="L723" s="309"/>
    </row>
    <row r="724" spans="1:14" ht="32.25" thickBot="1">
      <c r="A724" s="236" t="s">
        <v>2</v>
      </c>
      <c r="B724" s="236" t="s">
        <v>4</v>
      </c>
      <c r="C724" s="235" t="s">
        <v>449</v>
      </c>
      <c r="D724" s="234" t="s">
        <v>159</v>
      </c>
      <c r="E724" s="234" t="s">
        <v>356</v>
      </c>
      <c r="F724" s="233"/>
      <c r="G724" s="232"/>
      <c r="H724" s="231"/>
      <c r="I724" s="230"/>
      <c r="J724" s="229"/>
      <c r="K724" s="224"/>
      <c r="L724" s="320"/>
      <c r="M724" s="223"/>
      <c r="N724" s="223"/>
    </row>
    <row r="725" spans="1:14" ht="30.75" thickBot="1">
      <c r="A725" s="319" t="s">
        <v>418</v>
      </c>
      <c r="B725" s="273" t="s">
        <v>419</v>
      </c>
      <c r="C725" s="317" t="s">
        <v>446</v>
      </c>
      <c r="D725" s="316">
        <f>C730</f>
        <v>2</v>
      </c>
      <c r="E725" s="304">
        <v>11.96</v>
      </c>
      <c r="L725" s="309"/>
    </row>
    <row r="726" spans="1:14" ht="16.5" thickBot="1">
      <c r="A726" s="310"/>
      <c r="B726" s="292"/>
      <c r="C726" s="290"/>
      <c r="D726" s="265"/>
      <c r="L726" s="309"/>
    </row>
    <row r="727" spans="1:14" ht="16.5" thickBot="1">
      <c r="A727" s="310"/>
      <c r="B727" s="318" t="s">
        <v>486</v>
      </c>
      <c r="C727" s="317" t="s">
        <v>485</v>
      </c>
      <c r="D727" s="316" t="s">
        <v>484</v>
      </c>
      <c r="L727" s="309"/>
    </row>
    <row r="728" spans="1:14" ht="15.75">
      <c r="A728" s="310"/>
      <c r="B728" s="315" t="s">
        <v>483</v>
      </c>
      <c r="C728" s="314">
        <v>1</v>
      </c>
      <c r="D728" s="314">
        <v>1</v>
      </c>
      <c r="L728" s="309"/>
    </row>
    <row r="729" spans="1:14" s="211" customFormat="1" ht="16.5" thickBot="1">
      <c r="A729" s="313"/>
      <c r="B729" s="228" t="s">
        <v>432</v>
      </c>
      <c r="C729" s="312">
        <f>SUM(C728:C728)</f>
        <v>1</v>
      </c>
      <c r="D729" s="312">
        <f>SUM(D728:D728)</f>
        <v>1</v>
      </c>
      <c r="L729" s="311"/>
    </row>
    <row r="730" spans="1:14" ht="13.5" customHeight="1" thickBot="1">
      <c r="A730" s="310"/>
      <c r="B730" s="228" t="s">
        <v>116</v>
      </c>
      <c r="C730" s="805">
        <f>C729+D729</f>
        <v>2</v>
      </c>
      <c r="D730" s="806"/>
      <c r="L730" s="309"/>
    </row>
    <row r="731" spans="1:14" ht="15.75">
      <c r="A731" s="310"/>
      <c r="B731" s="292"/>
      <c r="C731" s="290"/>
      <c r="D731" s="265"/>
      <c r="L731" s="309"/>
    </row>
    <row r="732" spans="1:14" ht="16.5" thickBot="1">
      <c r="A732" s="274"/>
      <c r="B732" s="292"/>
      <c r="C732" s="270"/>
      <c r="D732" s="271"/>
      <c r="E732" s="209"/>
      <c r="F732" s="224"/>
      <c r="G732" s="224"/>
      <c r="H732" s="224"/>
      <c r="I732" s="209"/>
      <c r="J732" s="209"/>
      <c r="K732" s="209"/>
      <c r="L732" s="208"/>
      <c r="M732" s="276"/>
      <c r="N732" s="223"/>
    </row>
    <row r="733" spans="1:14" ht="32.25" thickBot="1">
      <c r="A733" s="236" t="s">
        <v>2</v>
      </c>
      <c r="B733" s="236" t="s">
        <v>4</v>
      </c>
      <c r="C733" s="235" t="s">
        <v>449</v>
      </c>
      <c r="D733" s="234" t="s">
        <v>159</v>
      </c>
      <c r="E733" s="234" t="s">
        <v>356</v>
      </c>
      <c r="F733" s="233"/>
      <c r="G733" s="232"/>
      <c r="H733" s="231"/>
      <c r="I733" s="230"/>
      <c r="J733" s="229"/>
      <c r="K733" s="224"/>
      <c r="L733" s="208"/>
      <c r="M733" s="223"/>
      <c r="N733" s="223"/>
    </row>
    <row r="734" spans="1:14" ht="45.75" customHeight="1" thickBot="1">
      <c r="A734" s="307" t="s">
        <v>420</v>
      </c>
      <c r="B734" s="227" t="s">
        <v>421</v>
      </c>
      <c r="C734" s="306" t="str">
        <f>D736</f>
        <v>unid</v>
      </c>
      <c r="D734" s="305">
        <f>C738</f>
        <v>4</v>
      </c>
      <c r="E734" s="304">
        <v>38.68</v>
      </c>
      <c r="F734" s="303"/>
      <c r="G734" s="224"/>
      <c r="H734" s="209"/>
      <c r="I734" s="219"/>
      <c r="J734" s="224"/>
      <c r="K734" s="224"/>
      <c r="L734" s="224"/>
      <c r="M734" s="223"/>
      <c r="N734" s="223"/>
    </row>
    <row r="735" spans="1:14" ht="15.75">
      <c r="A735" s="290"/>
      <c r="B735" s="302"/>
      <c r="C735" s="301"/>
      <c r="D735" s="300"/>
      <c r="E735" s="299"/>
      <c r="F735" s="224"/>
      <c r="G735" s="224"/>
      <c r="H735" s="209"/>
      <c r="I735" s="219"/>
      <c r="J735" s="224"/>
      <c r="K735" s="224"/>
      <c r="L735" s="224"/>
      <c r="M735" s="223"/>
      <c r="N735" s="223"/>
    </row>
    <row r="736" spans="1:14" ht="15.75">
      <c r="A736" s="274"/>
      <c r="B736" s="288" t="s">
        <v>482</v>
      </c>
      <c r="C736" s="221">
        <v>3</v>
      </c>
      <c r="D736" s="295" t="s">
        <v>446</v>
      </c>
      <c r="E736" s="270"/>
      <c r="F736" s="224"/>
      <c r="G736" s="224"/>
      <c r="H736" s="209"/>
      <c r="I736" s="219"/>
      <c r="J736" s="224"/>
      <c r="K736" s="224"/>
      <c r="L736" s="208"/>
      <c r="M736" s="223"/>
      <c r="N736" s="223"/>
    </row>
    <row r="737" spans="1:14" ht="15.75">
      <c r="A737" s="274"/>
      <c r="B737" s="288" t="s">
        <v>481</v>
      </c>
      <c r="C737" s="221">
        <v>1</v>
      </c>
      <c r="D737" s="295" t="s">
        <v>446</v>
      </c>
      <c r="E737" s="270"/>
      <c r="F737" s="224"/>
      <c r="G737" s="224"/>
      <c r="H737" s="209"/>
      <c r="I737" s="219"/>
      <c r="J737" s="224"/>
      <c r="K737" s="224"/>
      <c r="L737" s="208"/>
      <c r="M737" s="223"/>
      <c r="N737" s="223"/>
    </row>
    <row r="738" spans="1:14" s="211" customFormat="1" ht="15.75">
      <c r="A738" s="297"/>
      <c r="B738" s="296" t="s">
        <v>116</v>
      </c>
      <c r="C738" s="221">
        <f>SUM(C736:C737)</f>
        <v>4</v>
      </c>
      <c r="D738" s="295" t="s">
        <v>446</v>
      </c>
      <c r="E738" s="270"/>
      <c r="F738" s="209"/>
      <c r="G738" s="209"/>
      <c r="H738" s="209"/>
      <c r="I738" s="219"/>
      <c r="J738" s="209"/>
      <c r="K738" s="209"/>
      <c r="L738" s="212"/>
      <c r="M738" s="294"/>
      <c r="N738" s="294"/>
    </row>
    <row r="739" spans="1:14" ht="16.5" thickBot="1">
      <c r="A739" s="274"/>
      <c r="B739" s="292"/>
      <c r="C739" s="291"/>
      <c r="D739" s="271"/>
      <c r="E739" s="270"/>
      <c r="F739" s="224"/>
      <c r="G739" s="224"/>
      <c r="H739" s="209"/>
      <c r="I739" s="219"/>
      <c r="J739" s="224"/>
      <c r="K739" s="224"/>
      <c r="L739" s="208"/>
      <c r="M739" s="223"/>
      <c r="N739" s="223"/>
    </row>
    <row r="740" spans="1:14" ht="32.25" thickBot="1">
      <c r="A740" s="236" t="s">
        <v>2</v>
      </c>
      <c r="B740" s="236" t="s">
        <v>4</v>
      </c>
      <c r="C740" s="235" t="s">
        <v>449</v>
      </c>
      <c r="D740" s="234" t="s">
        <v>159</v>
      </c>
      <c r="E740" s="234" t="s">
        <v>356</v>
      </c>
      <c r="F740" s="233"/>
      <c r="G740" s="232"/>
      <c r="H740" s="231"/>
      <c r="I740" s="230"/>
      <c r="J740" s="229"/>
      <c r="K740" s="224"/>
      <c r="L740" s="208"/>
      <c r="M740" s="223"/>
      <c r="N740" s="223"/>
    </row>
    <row r="741" spans="1:14" ht="45.75" customHeight="1" thickBot="1">
      <c r="A741" s="307" t="s">
        <v>422</v>
      </c>
      <c r="B741" s="227" t="s">
        <v>423</v>
      </c>
      <c r="C741" s="306" t="str">
        <f>C747</f>
        <v>UN</v>
      </c>
      <c r="D741" s="305">
        <f>C744</f>
        <v>2</v>
      </c>
      <c r="E741" s="304">
        <v>1525.47</v>
      </c>
      <c r="F741" s="303"/>
      <c r="G741" s="224"/>
      <c r="H741" s="209"/>
      <c r="I741" s="219"/>
      <c r="J741" s="224"/>
      <c r="K741" s="224"/>
      <c r="L741" s="224"/>
      <c r="M741" s="223"/>
      <c r="N741" s="223"/>
    </row>
    <row r="742" spans="1:14" ht="15.75">
      <c r="A742" s="290"/>
      <c r="B742" s="302"/>
      <c r="C742" s="301"/>
      <c r="D742" s="300"/>
      <c r="E742" s="299"/>
      <c r="F742" s="224"/>
      <c r="G742" s="224"/>
      <c r="H742" s="209"/>
      <c r="I742" s="219"/>
      <c r="J742" s="224"/>
      <c r="K742" s="224"/>
      <c r="L742" s="224"/>
      <c r="M742" s="223"/>
      <c r="N742" s="223"/>
    </row>
    <row r="743" spans="1:14" ht="15.75">
      <c r="A743" s="274"/>
      <c r="B743" s="288" t="s">
        <v>469</v>
      </c>
      <c r="C743" s="221">
        <v>2</v>
      </c>
      <c r="D743" s="295" t="s">
        <v>446</v>
      </c>
      <c r="E743" s="270"/>
      <c r="F743" s="224"/>
      <c r="G743" s="224"/>
      <c r="H743" s="209"/>
      <c r="I743" s="219"/>
      <c r="J743" s="224"/>
      <c r="K743" s="224"/>
      <c r="L743" s="208"/>
      <c r="M743" s="223"/>
      <c r="N743" s="223"/>
    </row>
    <row r="744" spans="1:14" s="211" customFormat="1" ht="15.75">
      <c r="A744" s="297"/>
      <c r="B744" s="296" t="s">
        <v>116</v>
      </c>
      <c r="C744" s="221">
        <f>SUM(C743:C743)</f>
        <v>2</v>
      </c>
      <c r="D744" s="295" t="s">
        <v>446</v>
      </c>
      <c r="E744" s="270"/>
      <c r="F744" s="209"/>
      <c r="G744" s="209"/>
      <c r="H744" s="209"/>
      <c r="I744" s="219"/>
      <c r="J744" s="209"/>
      <c r="K744" s="209"/>
      <c r="L744" s="212"/>
      <c r="M744" s="294"/>
      <c r="N744" s="294"/>
    </row>
    <row r="745" spans="1:14" s="211" customFormat="1" ht="16.5" thickBot="1">
      <c r="A745" s="270"/>
      <c r="B745" s="308"/>
      <c r="C745" s="291"/>
      <c r="D745" s="271"/>
      <c r="E745" s="270"/>
      <c r="F745" s="209"/>
      <c r="G745" s="209"/>
      <c r="H745" s="209"/>
      <c r="I745" s="219"/>
      <c r="J745" s="209"/>
      <c r="K745" s="209"/>
      <c r="L745" s="209"/>
      <c r="M745" s="294"/>
      <c r="N745" s="294"/>
    </row>
    <row r="746" spans="1:14" ht="32.25" thickBot="1">
      <c r="A746" s="236" t="s">
        <v>2</v>
      </c>
      <c r="B746" s="236" t="s">
        <v>4</v>
      </c>
      <c r="C746" s="235" t="s">
        <v>449</v>
      </c>
      <c r="D746" s="234" t="s">
        <v>159</v>
      </c>
      <c r="E746" s="234" t="s">
        <v>356</v>
      </c>
      <c r="F746" s="233"/>
      <c r="G746" s="232"/>
      <c r="H746" s="231"/>
      <c r="I746" s="230"/>
      <c r="J746" s="229"/>
      <c r="K746" s="224"/>
      <c r="L746" s="208"/>
      <c r="M746" s="223"/>
      <c r="N746" s="223"/>
    </row>
    <row r="747" spans="1:14" ht="45.75" customHeight="1" thickBot="1">
      <c r="A747" s="307" t="s">
        <v>424</v>
      </c>
      <c r="B747" s="227" t="s">
        <v>425</v>
      </c>
      <c r="C747" s="306" t="str">
        <f>C753</f>
        <v>UN</v>
      </c>
      <c r="D747" s="305">
        <f>C749</f>
        <v>1</v>
      </c>
      <c r="E747" s="304">
        <v>6880.2</v>
      </c>
      <c r="F747" s="303"/>
      <c r="G747" s="224"/>
      <c r="H747" s="209"/>
      <c r="I747" s="219"/>
      <c r="J747" s="224"/>
      <c r="K747" s="224"/>
      <c r="L747" s="224"/>
      <c r="M747" s="223"/>
      <c r="N747" s="223"/>
    </row>
    <row r="748" spans="1:14" ht="15.75">
      <c r="A748" s="290"/>
      <c r="B748" s="302"/>
      <c r="C748" s="301"/>
      <c r="D748" s="300"/>
      <c r="E748" s="299"/>
      <c r="F748" s="224"/>
      <c r="G748" s="224"/>
      <c r="H748" s="209"/>
      <c r="I748" s="219"/>
      <c r="J748" s="224"/>
      <c r="K748" s="224"/>
      <c r="L748" s="224"/>
      <c r="M748" s="223"/>
      <c r="N748" s="223"/>
    </row>
    <row r="749" spans="1:14" ht="15.75">
      <c r="A749" s="274"/>
      <c r="B749" s="288" t="s">
        <v>469</v>
      </c>
      <c r="C749" s="221">
        <v>1</v>
      </c>
      <c r="D749" s="298" t="s">
        <v>446</v>
      </c>
      <c r="E749" s="270"/>
      <c r="F749" s="224"/>
      <c r="G749" s="224"/>
      <c r="H749" s="209"/>
      <c r="I749" s="219"/>
      <c r="J749" s="224"/>
      <c r="K749" s="224"/>
      <c r="L749" s="208"/>
      <c r="M749" s="223"/>
      <c r="N749" s="223"/>
    </row>
    <row r="750" spans="1:14" s="211" customFormat="1" ht="15.75">
      <c r="A750" s="297"/>
      <c r="B750" s="296" t="s">
        <v>116</v>
      </c>
      <c r="C750" s="221">
        <f>SUM(C748:C749)</f>
        <v>1</v>
      </c>
      <c r="D750" s="295" t="s">
        <v>446</v>
      </c>
      <c r="E750" s="270"/>
      <c r="F750" s="209"/>
      <c r="G750" s="209"/>
      <c r="H750" s="209"/>
      <c r="I750" s="219"/>
      <c r="J750" s="209"/>
      <c r="K750" s="209"/>
      <c r="L750" s="212"/>
      <c r="M750" s="294"/>
      <c r="N750" s="294"/>
    </row>
    <row r="751" spans="1:14" ht="16.5" thickBot="1">
      <c r="A751" s="293"/>
      <c r="B751" s="292"/>
      <c r="C751" s="291"/>
      <c r="D751" s="290"/>
      <c r="E751" s="270"/>
      <c r="F751" s="224"/>
      <c r="G751" s="224"/>
      <c r="H751" s="209"/>
      <c r="I751" s="219"/>
      <c r="J751" s="224"/>
      <c r="K751" s="224"/>
      <c r="L751" s="208"/>
      <c r="M751" s="223"/>
      <c r="N751" s="223"/>
    </row>
    <row r="752" spans="1:14" ht="32.25" thickBot="1">
      <c r="A752" s="236" t="s">
        <v>2</v>
      </c>
      <c r="B752" s="236" t="s">
        <v>4</v>
      </c>
      <c r="C752" s="235" t="s">
        <v>449</v>
      </c>
      <c r="D752" s="234" t="s">
        <v>159</v>
      </c>
      <c r="E752" s="234" t="s">
        <v>356</v>
      </c>
      <c r="F752" s="289"/>
      <c r="G752" s="232"/>
      <c r="H752" s="231"/>
      <c r="I752" s="230"/>
      <c r="J752" s="229"/>
      <c r="K752" s="224"/>
      <c r="L752" s="224"/>
      <c r="M752" s="223"/>
      <c r="N752" s="223"/>
    </row>
    <row r="753" spans="1:15" ht="16.5" thickBot="1">
      <c r="A753" s="228" t="s">
        <v>426</v>
      </c>
      <c r="B753" s="227" t="s">
        <v>427</v>
      </c>
      <c r="C753" s="255" t="s">
        <v>19</v>
      </c>
      <c r="D753" s="226">
        <f>C756</f>
        <v>5</v>
      </c>
      <c r="E753" s="225">
        <f>G776</f>
        <v>62.918720000000008</v>
      </c>
      <c r="F753" s="224"/>
      <c r="G753" s="224"/>
      <c r="H753" s="224"/>
      <c r="I753" s="209"/>
      <c r="J753" s="209"/>
      <c r="K753" s="209"/>
      <c r="L753" s="208"/>
      <c r="M753" s="276"/>
      <c r="N753" s="223"/>
    </row>
    <row r="754" spans="1:15" ht="15.75">
      <c r="A754" s="210"/>
      <c r="B754" s="210"/>
      <c r="C754" s="210"/>
      <c r="D754" s="210"/>
      <c r="E754" s="210"/>
      <c r="F754" s="210"/>
      <c r="G754" s="210"/>
      <c r="H754" s="210"/>
      <c r="I754" s="209"/>
      <c r="J754" s="209"/>
      <c r="K754" s="209"/>
      <c r="L754" s="208"/>
    </row>
    <row r="755" spans="1:15" ht="15.75">
      <c r="A755" s="210"/>
      <c r="B755" s="288" t="s">
        <v>480</v>
      </c>
      <c r="C755" s="221">
        <v>5</v>
      </c>
      <c r="D755" s="214" t="s">
        <v>447</v>
      </c>
      <c r="E755" s="210"/>
      <c r="F755" s="210"/>
      <c r="G755" s="210"/>
      <c r="H755" s="210"/>
      <c r="I755" s="209"/>
      <c r="J755" s="209"/>
      <c r="K755" s="209"/>
      <c r="L755" s="208"/>
    </row>
    <row r="756" spans="1:15" s="217" customFormat="1" ht="15.75">
      <c r="A756" s="220"/>
      <c r="B756" s="222" t="s">
        <v>116</v>
      </c>
      <c r="C756" s="221">
        <f>C755</f>
        <v>5</v>
      </c>
      <c r="D756" s="214" t="s">
        <v>447</v>
      </c>
      <c r="E756" s="220"/>
      <c r="F756" s="220"/>
      <c r="G756" s="220"/>
      <c r="H756" s="220"/>
      <c r="I756" s="219"/>
      <c r="J756" s="219"/>
      <c r="K756" s="219"/>
      <c r="L756" s="218"/>
    </row>
    <row r="757" spans="1:15" ht="16.5" thickBot="1">
      <c r="A757" s="210"/>
      <c r="B757" s="210"/>
      <c r="C757" s="210"/>
      <c r="D757" s="210"/>
      <c r="E757" s="210"/>
      <c r="F757" s="210"/>
      <c r="G757" s="210"/>
      <c r="H757" s="210"/>
      <c r="I757" s="209"/>
      <c r="J757" s="209"/>
      <c r="K757" s="209"/>
      <c r="L757" s="208"/>
    </row>
    <row r="758" spans="1:15" ht="16.5" thickBot="1">
      <c r="A758" s="274"/>
      <c r="B758" s="275" t="s">
        <v>479</v>
      </c>
      <c r="C758" s="272"/>
      <c r="D758" s="271"/>
      <c r="E758" s="270"/>
      <c r="F758" s="224"/>
      <c r="G758" s="224"/>
      <c r="H758" s="209"/>
      <c r="I758" s="219"/>
      <c r="J758" s="224"/>
      <c r="K758" s="224"/>
      <c r="L758" s="208"/>
      <c r="M758" s="223"/>
      <c r="N758" s="223"/>
    </row>
    <row r="759" spans="1:15" ht="45.75" thickBot="1">
      <c r="A759" s="274"/>
      <c r="B759" s="273" t="s">
        <v>478</v>
      </c>
      <c r="C759" s="272"/>
      <c r="D759" s="271"/>
      <c r="E759" s="270"/>
      <c r="F759" s="224"/>
      <c r="G759" s="224"/>
      <c r="H759" s="209"/>
      <c r="I759" s="219"/>
      <c r="J759" s="224"/>
      <c r="K759" s="224"/>
      <c r="L759" s="208"/>
      <c r="M759" s="223"/>
      <c r="N759" s="223"/>
    </row>
    <row r="760" spans="1:15" s="264" customFormat="1" ht="16.5" thickBot="1">
      <c r="A760" s="268" t="s">
        <v>465</v>
      </c>
      <c r="B760" s="268" t="s">
        <v>464</v>
      </c>
      <c r="C760" s="268" t="s">
        <v>463</v>
      </c>
      <c r="D760" s="268" t="s">
        <v>462</v>
      </c>
      <c r="E760" s="268" t="s">
        <v>461</v>
      </c>
      <c r="F760" s="268" t="s">
        <v>460</v>
      </c>
      <c r="G760" s="236" t="s">
        <v>459</v>
      </c>
      <c r="I760" s="267"/>
      <c r="J760" s="267"/>
      <c r="K760" s="267"/>
      <c r="L760" s="265"/>
      <c r="M760" s="266"/>
      <c r="N760" s="265"/>
      <c r="O760" s="265"/>
    </row>
    <row r="761" spans="1:15">
      <c r="A761" s="287">
        <v>7981</v>
      </c>
      <c r="B761" s="287" t="s">
        <v>476</v>
      </c>
      <c r="C761" s="263" t="s">
        <v>19</v>
      </c>
      <c r="D761" s="262">
        <v>5.21</v>
      </c>
      <c r="E761" s="262">
        <v>2</v>
      </c>
      <c r="F761" s="262">
        <v>0</v>
      </c>
      <c r="G761" s="262">
        <f>D761*E761</f>
        <v>10.42</v>
      </c>
    </row>
    <row r="762" spans="1:15">
      <c r="A762" s="260">
        <v>13210</v>
      </c>
      <c r="B762" s="260" t="s">
        <v>475</v>
      </c>
      <c r="C762" s="259" t="s">
        <v>19</v>
      </c>
      <c r="D762" s="257">
        <v>21.84</v>
      </c>
      <c r="E762" s="257">
        <v>1</v>
      </c>
      <c r="F762" s="257">
        <v>0</v>
      </c>
      <c r="G762" s="262">
        <f t="shared" ref="G762:G763" si="28">D762*E762</f>
        <v>21.84</v>
      </c>
    </row>
    <row r="763" spans="1:15" ht="30">
      <c r="A763" s="260">
        <v>13239</v>
      </c>
      <c r="B763" s="260" t="s">
        <v>474</v>
      </c>
      <c r="C763" s="259" t="s">
        <v>19</v>
      </c>
      <c r="D763" s="257">
        <v>37.93</v>
      </c>
      <c r="E763" s="257">
        <v>1</v>
      </c>
      <c r="F763" s="257">
        <v>0</v>
      </c>
      <c r="G763" s="262">
        <f t="shared" si="28"/>
        <v>37.93</v>
      </c>
    </row>
    <row r="764" spans="1:15">
      <c r="A764" s="260">
        <v>20060</v>
      </c>
      <c r="B764" s="260" t="s">
        <v>454</v>
      </c>
      <c r="C764" s="259" t="s">
        <v>74</v>
      </c>
      <c r="D764" s="257">
        <v>17.3</v>
      </c>
      <c r="E764" s="257">
        <v>1.1000000000000001</v>
      </c>
      <c r="F764" s="258">
        <v>0.03</v>
      </c>
      <c r="G764" s="262">
        <f>D764*E764*1.03</f>
        <v>19.600900000000003</v>
      </c>
    </row>
    <row r="765" spans="1:15" ht="15.75" thickBot="1">
      <c r="A765" s="256">
        <v>20132</v>
      </c>
      <c r="B765" s="256" t="s">
        <v>453</v>
      </c>
      <c r="C765" s="255" t="s">
        <v>74</v>
      </c>
      <c r="D765" s="253">
        <v>12.54</v>
      </c>
      <c r="E765" s="253">
        <v>1.1000000000000001</v>
      </c>
      <c r="F765" s="254">
        <v>0.03</v>
      </c>
      <c r="G765" s="262">
        <f>D765*E765*1.03</f>
        <v>14.207820000000002</v>
      </c>
    </row>
    <row r="766" spans="1:15" s="250" customFormat="1" ht="16.5" thickBot="1">
      <c r="A766" s="801"/>
      <c r="B766" s="802"/>
      <c r="C766" s="802"/>
      <c r="D766" s="802"/>
      <c r="E766" s="802"/>
      <c r="F766" s="803"/>
      <c r="G766" s="252">
        <f>SUM(G761:G765)-0.01</f>
        <v>103.98871999999999</v>
      </c>
      <c r="L766" s="251"/>
    </row>
    <row r="767" spans="1:15" ht="15.75" thickBot="1">
      <c r="A767" s="286"/>
      <c r="B767" s="286"/>
      <c r="C767" s="285"/>
      <c r="D767" s="284"/>
      <c r="E767" s="284"/>
      <c r="F767" s="284"/>
      <c r="G767" s="284"/>
      <c r="H767" s="284"/>
    </row>
    <row r="768" spans="1:15" ht="16.5" thickBot="1">
      <c r="A768" s="804" t="s">
        <v>477</v>
      </c>
      <c r="B768" s="804"/>
      <c r="C768" s="804"/>
      <c r="D768" s="804"/>
      <c r="E768" s="804"/>
      <c r="F768" s="804"/>
      <c r="G768" s="804"/>
      <c r="H768" s="804"/>
      <c r="I768" s="209"/>
      <c r="J768" s="219"/>
      <c r="K768" s="224"/>
      <c r="L768" s="224"/>
      <c r="M768" s="208"/>
      <c r="N768" s="223"/>
      <c r="O768" s="223"/>
    </row>
    <row r="769" spans="1:15" s="264" customFormat="1" ht="16.5" thickBot="1">
      <c r="A769" s="268" t="s">
        <v>465</v>
      </c>
      <c r="B769" s="268" t="s">
        <v>464</v>
      </c>
      <c r="C769" s="268" t="s">
        <v>463</v>
      </c>
      <c r="D769" s="268" t="s">
        <v>462</v>
      </c>
      <c r="E769" s="268" t="s">
        <v>461</v>
      </c>
      <c r="F769" s="268" t="s">
        <v>460</v>
      </c>
      <c r="G769" s="236" t="s">
        <v>459</v>
      </c>
      <c r="I769" s="267"/>
      <c r="J769" s="267"/>
      <c r="K769" s="267"/>
      <c r="L769" s="265"/>
      <c r="M769" s="266"/>
      <c r="N769" s="265"/>
      <c r="O769" s="265"/>
    </row>
    <row r="770" spans="1:15">
      <c r="A770" s="260">
        <v>7981</v>
      </c>
      <c r="B770" s="260" t="s">
        <v>476</v>
      </c>
      <c r="C770" s="259" t="s">
        <v>19</v>
      </c>
      <c r="D770" s="257">
        <v>5.21</v>
      </c>
      <c r="E770" s="257">
        <v>0</v>
      </c>
      <c r="F770" s="257">
        <v>0</v>
      </c>
      <c r="G770" s="257">
        <f>D770*F770</f>
        <v>0</v>
      </c>
    </row>
    <row r="771" spans="1:15">
      <c r="A771" s="260">
        <v>13210</v>
      </c>
      <c r="B771" s="260" t="s">
        <v>475</v>
      </c>
      <c r="C771" s="259" t="s">
        <v>19</v>
      </c>
      <c r="D771" s="257">
        <v>21.84</v>
      </c>
      <c r="E771" s="257">
        <v>0</v>
      </c>
      <c r="F771" s="257">
        <v>0</v>
      </c>
      <c r="G771" s="257">
        <f t="shared" ref="G771:G772" si="29">D771*F771</f>
        <v>0</v>
      </c>
    </row>
    <row r="772" spans="1:15" ht="30">
      <c r="A772" s="260">
        <v>13239</v>
      </c>
      <c r="B772" s="260" t="s">
        <v>474</v>
      </c>
      <c r="C772" s="259" t="s">
        <v>19</v>
      </c>
      <c r="D772" s="257">
        <v>37.93</v>
      </c>
      <c r="E772" s="257">
        <v>0</v>
      </c>
      <c r="F772" s="257">
        <v>0</v>
      </c>
      <c r="G772" s="257">
        <f t="shared" si="29"/>
        <v>0</v>
      </c>
    </row>
    <row r="773" spans="1:15">
      <c r="A773" s="261" t="s">
        <v>455</v>
      </c>
      <c r="B773" s="260" t="s">
        <v>427</v>
      </c>
      <c r="C773" s="259" t="str">
        <f>C772</f>
        <v>UN</v>
      </c>
      <c r="D773" s="257">
        <v>29.11</v>
      </c>
      <c r="E773" s="257">
        <v>1</v>
      </c>
      <c r="F773" s="257">
        <v>0</v>
      </c>
      <c r="G773" s="257">
        <f>D773*E773</f>
        <v>29.11</v>
      </c>
    </row>
    <row r="774" spans="1:15">
      <c r="A774" s="260">
        <v>20060</v>
      </c>
      <c r="B774" s="260" t="s">
        <v>454</v>
      </c>
      <c r="C774" s="259" t="s">
        <v>74</v>
      </c>
      <c r="D774" s="257">
        <v>17.3</v>
      </c>
      <c r="E774" s="257">
        <v>1.1000000000000001</v>
      </c>
      <c r="F774" s="258">
        <v>0.03</v>
      </c>
      <c r="G774" s="257">
        <f>D774*E774*1.03</f>
        <v>19.600900000000003</v>
      </c>
    </row>
    <row r="775" spans="1:15" ht="15.75" thickBot="1">
      <c r="A775" s="256">
        <v>20132</v>
      </c>
      <c r="B775" s="256" t="s">
        <v>453</v>
      </c>
      <c r="C775" s="255" t="s">
        <v>74</v>
      </c>
      <c r="D775" s="253">
        <v>12.54</v>
      </c>
      <c r="E775" s="253">
        <v>1.1000000000000001</v>
      </c>
      <c r="F775" s="254">
        <v>0.03</v>
      </c>
      <c r="G775" s="257">
        <f>D775*E775*1.03</f>
        <v>14.207820000000002</v>
      </c>
    </row>
    <row r="776" spans="1:15" s="250" customFormat="1" ht="16.5" thickBot="1">
      <c r="A776" s="801"/>
      <c r="B776" s="802"/>
      <c r="C776" s="802"/>
      <c r="D776" s="802"/>
      <c r="E776" s="802"/>
      <c r="F776" s="803"/>
      <c r="G776" s="688">
        <f>SUM(G770:G775)</f>
        <v>62.918720000000008</v>
      </c>
      <c r="L776" s="251"/>
    </row>
    <row r="777" spans="1:15">
      <c r="A777" s="249"/>
      <c r="B777" s="249"/>
      <c r="C777" s="248"/>
      <c r="D777" s="247"/>
      <c r="E777" s="247"/>
      <c r="F777" s="247"/>
      <c r="G777" s="247"/>
      <c r="H777" s="247"/>
    </row>
    <row r="778" spans="1:15" ht="15.75">
      <c r="A778" s="233"/>
      <c r="B778" s="246" t="s">
        <v>452</v>
      </c>
      <c r="C778" s="246" t="s">
        <v>451</v>
      </c>
      <c r="D778" s="233"/>
      <c r="E778" s="233"/>
      <c r="F778" s="233"/>
      <c r="G778" s="233"/>
      <c r="H778" s="244"/>
      <c r="I778" s="209"/>
      <c r="J778" s="219"/>
      <c r="K778" s="224"/>
      <c r="L778" s="224"/>
      <c r="M778" s="224"/>
      <c r="N778" s="223"/>
      <c r="O778" s="223"/>
    </row>
    <row r="779" spans="1:15">
      <c r="A779" s="233"/>
      <c r="B779" s="242" t="s">
        <v>747</v>
      </c>
      <c r="C779" s="245">
        <v>25.84</v>
      </c>
      <c r="D779" s="233"/>
      <c r="E779" s="233"/>
      <c r="F779" s="233"/>
      <c r="G779" s="233"/>
      <c r="H779" s="244"/>
      <c r="I779" s="224"/>
      <c r="J779" s="243"/>
      <c r="K779" s="224"/>
      <c r="L779" s="224"/>
      <c r="M779" s="224"/>
      <c r="N779" s="223"/>
      <c r="O779" s="223"/>
    </row>
    <row r="780" spans="1:15">
      <c r="A780" s="233"/>
      <c r="B780" s="242" t="s">
        <v>473</v>
      </c>
      <c r="C780" s="245">
        <v>31.58</v>
      </c>
      <c r="D780" s="233"/>
      <c r="E780" s="233"/>
      <c r="F780" s="233"/>
      <c r="G780" s="233"/>
      <c r="H780" s="244"/>
      <c r="I780" s="224"/>
      <c r="J780" s="243"/>
      <c r="K780" s="224"/>
      <c r="L780" s="224"/>
      <c r="M780" s="224"/>
      <c r="N780" s="223"/>
      <c r="O780" s="223"/>
    </row>
    <row r="781" spans="1:15" s="280" customFormat="1">
      <c r="A781" s="282"/>
      <c r="B781" s="242" t="s">
        <v>472</v>
      </c>
      <c r="C781" s="241">
        <v>29.9</v>
      </c>
      <c r="D781" s="282"/>
      <c r="E781" s="282"/>
      <c r="F781" s="282"/>
      <c r="G781" s="282"/>
      <c r="H781" s="281"/>
      <c r="I781" s="243"/>
      <c r="J781" s="243"/>
      <c r="K781" s="243"/>
      <c r="L781" s="243"/>
      <c r="M781" s="243"/>
      <c r="N781" s="243"/>
      <c r="O781" s="243"/>
    </row>
    <row r="782" spans="1:15" s="280" customFormat="1">
      <c r="A782" s="282"/>
      <c r="B782" s="283" t="s">
        <v>116</v>
      </c>
      <c r="C782" s="241">
        <f>(C779+C780+C781)/3</f>
        <v>29.106666666666666</v>
      </c>
      <c r="D782" s="282"/>
      <c r="E782" s="282"/>
      <c r="F782" s="282"/>
      <c r="G782" s="282"/>
      <c r="H782" s="281"/>
      <c r="I782" s="243"/>
      <c r="J782" s="243"/>
      <c r="K782" s="243"/>
      <c r="L782" s="243"/>
      <c r="M782" s="243"/>
      <c r="N782" s="243"/>
      <c r="O782" s="243"/>
    </row>
    <row r="783" spans="1:15" ht="15.75" thickBot="1">
      <c r="A783" s="210"/>
      <c r="B783" s="210"/>
      <c r="C783" s="210"/>
      <c r="D783" s="210"/>
      <c r="E783" s="210"/>
      <c r="F783" s="210"/>
      <c r="G783" s="210"/>
      <c r="H783" s="210"/>
    </row>
    <row r="784" spans="1:15" ht="32.25" thickBot="1">
      <c r="A784" s="236" t="s">
        <v>2</v>
      </c>
      <c r="B784" s="236" t="s">
        <v>4</v>
      </c>
      <c r="C784" s="235" t="s">
        <v>449</v>
      </c>
      <c r="D784" s="234" t="s">
        <v>159</v>
      </c>
      <c r="E784" s="234" t="s">
        <v>356</v>
      </c>
      <c r="F784" s="233"/>
      <c r="G784" s="232"/>
      <c r="H784" s="231"/>
      <c r="I784" s="230"/>
      <c r="J784" s="229"/>
      <c r="K784" s="224"/>
      <c r="L784" s="208"/>
      <c r="M784" s="223"/>
      <c r="N784" s="223"/>
    </row>
    <row r="785" spans="1:15" ht="16.5" thickBot="1">
      <c r="A785" s="228" t="s">
        <v>428</v>
      </c>
      <c r="B785" s="227" t="s">
        <v>429</v>
      </c>
      <c r="C785" s="226" t="str">
        <f>D787</f>
        <v>unid.</v>
      </c>
      <c r="D785" s="226">
        <f>C790</f>
        <v>18</v>
      </c>
      <c r="E785" s="225">
        <f>G810</f>
        <v>65.508719999999997</v>
      </c>
      <c r="F785" s="279"/>
      <c r="G785" s="279"/>
      <c r="H785" s="279"/>
      <c r="I785" s="278"/>
      <c r="J785" s="278"/>
      <c r="K785" s="278"/>
      <c r="L785" s="277"/>
      <c r="M785" s="276"/>
      <c r="N785" s="223"/>
    </row>
    <row r="786" spans="1:15" ht="15.75">
      <c r="A786" s="210"/>
      <c r="B786" s="210"/>
      <c r="C786" s="210"/>
      <c r="D786" s="210"/>
      <c r="E786" s="210"/>
      <c r="F786" s="210"/>
      <c r="G786" s="210"/>
      <c r="H786" s="210"/>
      <c r="I786" s="209"/>
      <c r="J786" s="209"/>
      <c r="K786" s="209"/>
      <c r="L786" s="208"/>
    </row>
    <row r="787" spans="1:15" s="217" customFormat="1" ht="15.75">
      <c r="A787" s="220"/>
      <c r="B787" s="222" t="s">
        <v>471</v>
      </c>
      <c r="C787" s="221">
        <v>9</v>
      </c>
      <c r="D787" s="214" t="s">
        <v>447</v>
      </c>
      <c r="E787" s="220"/>
      <c r="F787" s="220"/>
      <c r="G787" s="220"/>
      <c r="H787" s="220"/>
      <c r="I787" s="219"/>
      <c r="J787" s="219"/>
      <c r="K787" s="219"/>
      <c r="L787" s="218"/>
    </row>
    <row r="788" spans="1:15" s="217" customFormat="1" ht="15.75">
      <c r="A788" s="220"/>
      <c r="B788" s="222" t="s">
        <v>470</v>
      </c>
      <c r="C788" s="221">
        <v>3</v>
      </c>
      <c r="D788" s="214" t="str">
        <f>D787</f>
        <v>unid.</v>
      </c>
      <c r="E788" s="220"/>
      <c r="F788" s="220"/>
      <c r="G788" s="220"/>
      <c r="H788" s="220"/>
      <c r="I788" s="219"/>
      <c r="J788" s="219"/>
      <c r="K788" s="219"/>
      <c r="L788" s="218"/>
    </row>
    <row r="789" spans="1:15" s="211" customFormat="1" ht="15.75">
      <c r="A789" s="213"/>
      <c r="B789" s="222" t="s">
        <v>469</v>
      </c>
      <c r="C789" s="221">
        <v>6</v>
      </c>
      <c r="D789" s="214" t="s">
        <v>446</v>
      </c>
      <c r="E789" s="213"/>
      <c r="F789" s="213"/>
      <c r="G789" s="213"/>
      <c r="H789" s="213"/>
      <c r="I789" s="209"/>
      <c r="J789" s="209"/>
      <c r="K789" s="209"/>
      <c r="L789" s="212"/>
    </row>
    <row r="790" spans="1:15" s="211" customFormat="1" ht="15.75">
      <c r="A790" s="213"/>
      <c r="B790" s="216" t="s">
        <v>116</v>
      </c>
      <c r="C790" s="221">
        <f>SUM(C787:C789)</f>
        <v>18</v>
      </c>
      <c r="D790" s="214" t="s">
        <v>446</v>
      </c>
      <c r="E790" s="213"/>
      <c r="F790" s="213"/>
      <c r="G790" s="213"/>
      <c r="H790" s="213"/>
      <c r="I790" s="209"/>
      <c r="J790" s="209"/>
      <c r="K790" s="209"/>
      <c r="L790" s="212"/>
    </row>
    <row r="791" spans="1:15" ht="16.5" thickBot="1">
      <c r="A791" s="210"/>
      <c r="B791" s="210"/>
      <c r="C791" s="210"/>
      <c r="D791" s="210"/>
      <c r="E791" s="210"/>
      <c r="F791" s="210"/>
      <c r="G791" s="210"/>
      <c r="H791" s="210"/>
      <c r="I791" s="209"/>
      <c r="J791" s="209"/>
      <c r="K791" s="209"/>
      <c r="L791" s="208"/>
    </row>
    <row r="792" spans="1:15" ht="16.5" thickBot="1">
      <c r="A792" s="274"/>
      <c r="B792" s="275" t="s">
        <v>468</v>
      </c>
      <c r="C792" s="272"/>
      <c r="D792" s="271"/>
      <c r="E792" s="270"/>
      <c r="F792" s="224"/>
      <c r="G792" s="224"/>
      <c r="H792" s="209"/>
      <c r="I792" s="219"/>
      <c r="J792" s="224"/>
      <c r="K792" s="224"/>
      <c r="L792" s="208"/>
      <c r="M792" s="223"/>
      <c r="N792" s="223"/>
    </row>
    <row r="793" spans="1:15" ht="45.75" thickBot="1">
      <c r="A793" s="274"/>
      <c r="B793" s="273" t="s">
        <v>467</v>
      </c>
      <c r="C793" s="272"/>
      <c r="D793" s="271"/>
      <c r="E793" s="270"/>
      <c r="F793" s="224"/>
      <c r="G793" s="224"/>
      <c r="H793" s="209"/>
      <c r="I793" s="219"/>
      <c r="J793" s="224"/>
      <c r="K793" s="224"/>
      <c r="L793" s="208"/>
      <c r="M793" s="223"/>
      <c r="N793" s="223"/>
    </row>
    <row r="794" spans="1:15" s="264" customFormat="1" ht="16.5" thickBot="1">
      <c r="A794" s="268" t="s">
        <v>465</v>
      </c>
      <c r="B794" s="268" t="s">
        <v>464</v>
      </c>
      <c r="C794" s="268" t="s">
        <v>463</v>
      </c>
      <c r="D794" s="268" t="s">
        <v>462</v>
      </c>
      <c r="E794" s="268" t="s">
        <v>461</v>
      </c>
      <c r="F794" s="268" t="s">
        <v>460</v>
      </c>
      <c r="G794" s="236" t="s">
        <v>459</v>
      </c>
      <c r="I794" s="267"/>
      <c r="J794" s="267"/>
      <c r="K794" s="267"/>
      <c r="L794" s="265"/>
      <c r="M794" s="266"/>
      <c r="N794" s="265"/>
      <c r="O794" s="265"/>
    </row>
    <row r="795" spans="1:15">
      <c r="A795" s="260">
        <v>13227</v>
      </c>
      <c r="B795" s="260" t="s">
        <v>458</v>
      </c>
      <c r="C795" s="263" t="s">
        <v>19</v>
      </c>
      <c r="D795" s="262">
        <v>9.24</v>
      </c>
      <c r="E795" s="262">
        <v>2</v>
      </c>
      <c r="F795" s="262">
        <v>0</v>
      </c>
      <c r="G795" s="262">
        <f>D795*E795</f>
        <v>18.48</v>
      </c>
    </row>
    <row r="796" spans="1:15">
      <c r="A796" s="260">
        <v>13216</v>
      </c>
      <c r="B796" s="260" t="s">
        <v>457</v>
      </c>
      <c r="C796" s="259" t="s">
        <v>19</v>
      </c>
      <c r="D796" s="257">
        <v>23.63</v>
      </c>
      <c r="E796" s="257">
        <v>1</v>
      </c>
      <c r="F796" s="257">
        <v>0</v>
      </c>
      <c r="G796" s="262">
        <f t="shared" ref="G796:G797" si="30">D796*E796</f>
        <v>23.63</v>
      </c>
    </row>
    <row r="797" spans="1:15" ht="30">
      <c r="A797" s="260">
        <v>13240</v>
      </c>
      <c r="B797" s="260" t="s">
        <v>456</v>
      </c>
      <c r="C797" s="259" t="s">
        <v>19</v>
      </c>
      <c r="D797" s="257">
        <v>56.53</v>
      </c>
      <c r="E797" s="257">
        <v>1</v>
      </c>
      <c r="F797" s="257">
        <v>0</v>
      </c>
      <c r="G797" s="262">
        <f t="shared" si="30"/>
        <v>56.53</v>
      </c>
    </row>
    <row r="798" spans="1:15">
      <c r="A798" s="260">
        <v>20060</v>
      </c>
      <c r="B798" s="260" t="s">
        <v>454</v>
      </c>
      <c r="C798" s="259" t="s">
        <v>74</v>
      </c>
      <c r="D798" s="257">
        <v>17.3</v>
      </c>
      <c r="E798" s="257">
        <v>1.1000000000000001</v>
      </c>
      <c r="F798" s="258">
        <v>0.03</v>
      </c>
      <c r="G798" s="262">
        <f>D798*E798*1.03</f>
        <v>19.600900000000003</v>
      </c>
    </row>
    <row r="799" spans="1:15" ht="15.75" thickBot="1">
      <c r="A799" s="260">
        <v>20132</v>
      </c>
      <c r="B799" s="260" t="s">
        <v>453</v>
      </c>
      <c r="C799" s="255" t="s">
        <v>74</v>
      </c>
      <c r="D799" s="253">
        <v>12.54</v>
      </c>
      <c r="E799" s="253">
        <v>1.1000000000000001</v>
      </c>
      <c r="F799" s="258">
        <v>0.03</v>
      </c>
      <c r="G799" s="262">
        <f>D799*E799*1.03</f>
        <v>14.207820000000002</v>
      </c>
    </row>
    <row r="800" spans="1:15" s="250" customFormat="1" ht="16.5" thickBot="1">
      <c r="A800" s="801"/>
      <c r="B800" s="802"/>
      <c r="C800" s="802"/>
      <c r="D800" s="802"/>
      <c r="E800" s="802"/>
      <c r="F800" s="803"/>
      <c r="G800" s="252">
        <f>SUM(G795:G799)-0.01</f>
        <v>132.43872000000002</v>
      </c>
      <c r="L800" s="251"/>
    </row>
    <row r="801" spans="1:15" ht="15.75" thickBot="1">
      <c r="A801" s="249"/>
      <c r="B801" s="269"/>
      <c r="C801" s="248"/>
      <c r="D801" s="247"/>
      <c r="E801" s="247"/>
      <c r="F801" s="247"/>
      <c r="G801" s="247"/>
      <c r="H801" s="247"/>
    </row>
    <row r="802" spans="1:15" ht="16.5" thickBot="1">
      <c r="A802" s="804" t="s">
        <v>466</v>
      </c>
      <c r="B802" s="804"/>
      <c r="C802" s="804"/>
      <c r="D802" s="804"/>
      <c r="E802" s="804"/>
      <c r="F802" s="804"/>
      <c r="G802" s="804"/>
      <c r="H802" s="804"/>
      <c r="I802" s="209"/>
      <c r="J802" s="219"/>
      <c r="K802" s="224"/>
      <c r="L802" s="224"/>
      <c r="M802" s="208"/>
      <c r="N802" s="223"/>
      <c r="O802" s="223"/>
    </row>
    <row r="803" spans="1:15" s="264" customFormat="1" ht="16.5" thickBot="1">
      <c r="A803" s="268" t="s">
        <v>465</v>
      </c>
      <c r="B803" s="268" t="s">
        <v>464</v>
      </c>
      <c r="C803" s="268" t="s">
        <v>463</v>
      </c>
      <c r="D803" s="268" t="s">
        <v>462</v>
      </c>
      <c r="E803" s="268" t="s">
        <v>461</v>
      </c>
      <c r="F803" s="268" t="s">
        <v>460</v>
      </c>
      <c r="G803" s="236" t="s">
        <v>459</v>
      </c>
      <c r="I803" s="267"/>
      <c r="J803" s="267"/>
      <c r="K803" s="267"/>
      <c r="L803" s="265"/>
      <c r="M803" s="266"/>
      <c r="N803" s="265"/>
      <c r="O803" s="265"/>
    </row>
    <row r="804" spans="1:15">
      <c r="A804" s="260">
        <v>13227</v>
      </c>
      <c r="B804" s="260" t="s">
        <v>458</v>
      </c>
      <c r="C804" s="263" t="s">
        <v>19</v>
      </c>
      <c r="D804" s="262">
        <v>9.24</v>
      </c>
      <c r="E804" s="262">
        <v>0</v>
      </c>
      <c r="F804" s="262">
        <v>0</v>
      </c>
      <c r="G804" s="262">
        <f>D804*E804</f>
        <v>0</v>
      </c>
    </row>
    <row r="805" spans="1:15">
      <c r="A805" s="260">
        <v>13216</v>
      </c>
      <c r="B805" s="260" t="s">
        <v>457</v>
      </c>
      <c r="C805" s="259" t="s">
        <v>19</v>
      </c>
      <c r="D805" s="257">
        <v>23.63</v>
      </c>
      <c r="E805" s="257">
        <v>0</v>
      </c>
      <c r="F805" s="257">
        <v>0</v>
      </c>
      <c r="G805" s="262">
        <f t="shared" ref="G805:G807" si="31">D805*E805</f>
        <v>0</v>
      </c>
    </row>
    <row r="806" spans="1:15" ht="30">
      <c r="A806" s="260">
        <v>13240</v>
      </c>
      <c r="B806" s="260" t="s">
        <v>456</v>
      </c>
      <c r="C806" s="259" t="s">
        <v>19</v>
      </c>
      <c r="D806" s="257">
        <v>56.53</v>
      </c>
      <c r="E806" s="257">
        <v>0</v>
      </c>
      <c r="F806" s="257">
        <v>0</v>
      </c>
      <c r="G806" s="262">
        <f t="shared" si="31"/>
        <v>0</v>
      </c>
    </row>
    <row r="807" spans="1:15">
      <c r="A807" s="261" t="s">
        <v>455</v>
      </c>
      <c r="B807" s="260" t="s">
        <v>429</v>
      </c>
      <c r="C807" s="259" t="s">
        <v>19</v>
      </c>
      <c r="D807" s="257">
        <v>31.7</v>
      </c>
      <c r="E807" s="257">
        <v>1</v>
      </c>
      <c r="F807" s="257">
        <v>0</v>
      </c>
      <c r="G807" s="262">
        <f t="shared" si="31"/>
        <v>31.7</v>
      </c>
    </row>
    <row r="808" spans="1:15">
      <c r="A808" s="260">
        <v>20060</v>
      </c>
      <c r="B808" s="260" t="s">
        <v>454</v>
      </c>
      <c r="C808" s="259" t="s">
        <v>74</v>
      </c>
      <c r="D808" s="257">
        <v>17.3</v>
      </c>
      <c r="E808" s="257">
        <v>1.1000000000000001</v>
      </c>
      <c r="F808" s="258">
        <v>0.03</v>
      </c>
      <c r="G808" s="262">
        <f>D808*E808*1.03</f>
        <v>19.600900000000003</v>
      </c>
    </row>
    <row r="809" spans="1:15" ht="15.75" thickBot="1">
      <c r="A809" s="256">
        <v>20132</v>
      </c>
      <c r="B809" s="256" t="s">
        <v>453</v>
      </c>
      <c r="C809" s="255" t="s">
        <v>74</v>
      </c>
      <c r="D809" s="253">
        <v>12.54</v>
      </c>
      <c r="E809" s="253">
        <v>1.1000000000000001</v>
      </c>
      <c r="F809" s="254">
        <v>0.03</v>
      </c>
      <c r="G809" s="262">
        <f>D809*E809*1.03</f>
        <v>14.207820000000002</v>
      </c>
    </row>
    <row r="810" spans="1:15" s="250" customFormat="1" ht="16.5" thickBot="1">
      <c r="A810" s="801"/>
      <c r="B810" s="802"/>
      <c r="C810" s="802"/>
      <c r="D810" s="802"/>
      <c r="E810" s="802"/>
      <c r="F810" s="803"/>
      <c r="G810" s="688">
        <f>SUM(G804:G809)</f>
        <v>65.508719999999997</v>
      </c>
      <c r="L810" s="251"/>
    </row>
    <row r="811" spans="1:15">
      <c r="A811" s="249"/>
      <c r="B811" s="249"/>
      <c r="C811" s="248"/>
      <c r="D811" s="247"/>
      <c r="E811" s="247"/>
      <c r="F811" s="247"/>
      <c r="G811" s="247"/>
      <c r="H811" s="247"/>
    </row>
    <row r="812" spans="1:15" ht="15.75">
      <c r="A812" s="233"/>
      <c r="B812" s="246" t="s">
        <v>452</v>
      </c>
      <c r="C812" s="246" t="s">
        <v>451</v>
      </c>
      <c r="D812" s="233"/>
      <c r="E812" s="233"/>
      <c r="F812" s="233"/>
      <c r="G812" s="233"/>
      <c r="H812" s="244"/>
      <c r="I812" s="209"/>
      <c r="J812" s="219"/>
      <c r="K812" s="224"/>
      <c r="L812" s="224"/>
      <c r="M812" s="224"/>
      <c r="N812" s="223"/>
      <c r="O812" s="223"/>
    </row>
    <row r="813" spans="1:15">
      <c r="A813" s="233"/>
      <c r="B813" s="242" t="s">
        <v>748</v>
      </c>
      <c r="C813" s="245">
        <v>29.89</v>
      </c>
      <c r="D813" s="233"/>
      <c r="E813" s="233"/>
      <c r="F813" s="233"/>
      <c r="G813" s="233"/>
      <c r="H813" s="244"/>
      <c r="I813" s="224"/>
      <c r="J813" s="243"/>
      <c r="K813" s="224"/>
      <c r="L813" s="224"/>
      <c r="M813" s="224"/>
      <c r="N813" s="223"/>
      <c r="O813" s="223"/>
    </row>
    <row r="814" spans="1:15">
      <c r="A814" s="233"/>
      <c r="B814" s="242" t="s">
        <v>450</v>
      </c>
      <c r="C814" s="245">
        <v>29.3</v>
      </c>
      <c r="D814" s="233"/>
      <c r="E814" s="233"/>
      <c r="F814" s="233"/>
      <c r="G814" s="233"/>
      <c r="H814" s="244"/>
      <c r="I814" s="224"/>
      <c r="J814" s="243"/>
      <c r="K814" s="224"/>
      <c r="L814" s="224"/>
      <c r="M814" s="224"/>
      <c r="N814" s="223"/>
      <c r="O814" s="223"/>
    </row>
    <row r="815" spans="1:15" s="217" customFormat="1" ht="15.75">
      <c r="A815" s="238"/>
      <c r="B815" s="242" t="s">
        <v>749</v>
      </c>
      <c r="C815" s="241">
        <v>35.9</v>
      </c>
      <c r="D815" s="238"/>
      <c r="E815" s="238"/>
      <c r="F815" s="238"/>
      <c r="G815" s="238"/>
      <c r="H815" s="237"/>
      <c r="I815" s="219"/>
      <c r="J815" s="219"/>
      <c r="K815" s="219"/>
      <c r="L815" s="219"/>
      <c r="M815" s="219"/>
      <c r="N815" s="219"/>
      <c r="O815" s="219"/>
    </row>
    <row r="816" spans="1:15" s="217" customFormat="1" ht="15.75">
      <c r="A816" s="238"/>
      <c r="B816" s="242" t="s">
        <v>116</v>
      </c>
      <c r="C816" s="241">
        <f>(C813+C814+C815)/3</f>
        <v>31.696666666666669</v>
      </c>
      <c r="D816" s="238"/>
      <c r="E816" s="238"/>
      <c r="F816" s="238"/>
      <c r="G816" s="238"/>
      <c r="H816" s="237"/>
      <c r="I816" s="219"/>
      <c r="J816" s="219"/>
      <c r="K816" s="219"/>
      <c r="L816" s="219"/>
      <c r="M816" s="219"/>
      <c r="N816" s="219"/>
      <c r="O816" s="219"/>
    </row>
    <row r="817" spans="1:15" s="217" customFormat="1" ht="15.75">
      <c r="A817" s="238"/>
      <c r="B817" s="240"/>
      <c r="C817" s="239"/>
      <c r="D817" s="238"/>
      <c r="E817" s="238"/>
      <c r="F817" s="238"/>
      <c r="G817" s="238"/>
      <c r="H817" s="237"/>
      <c r="I817" s="219"/>
      <c r="J817" s="219"/>
      <c r="K817" s="219"/>
      <c r="L817" s="219"/>
      <c r="M817" s="219"/>
      <c r="N817" s="219"/>
      <c r="O817" s="219"/>
    </row>
    <row r="818" spans="1:15" ht="15.75" thickBot="1">
      <c r="A818" s="210"/>
      <c r="B818" s="210"/>
      <c r="C818" s="210"/>
      <c r="D818" s="210"/>
      <c r="E818" s="210"/>
      <c r="F818" s="210"/>
      <c r="G818" s="210"/>
      <c r="H818" s="210"/>
    </row>
    <row r="819" spans="1:15" ht="32.25" thickBot="1">
      <c r="A819" s="236" t="s">
        <v>2</v>
      </c>
      <c r="B819" s="236" t="s">
        <v>4</v>
      </c>
      <c r="C819" s="235" t="s">
        <v>449</v>
      </c>
      <c r="D819" s="234" t="s">
        <v>159</v>
      </c>
      <c r="E819" s="234" t="s">
        <v>356</v>
      </c>
      <c r="F819" s="233"/>
      <c r="G819" s="232"/>
      <c r="H819" s="231"/>
      <c r="I819" s="230"/>
      <c r="J819" s="229"/>
      <c r="K819" s="224"/>
      <c r="L819" s="224"/>
      <c r="M819" s="223"/>
      <c r="N819" s="223"/>
    </row>
    <row r="820" spans="1:15" ht="45.75" thickBot="1">
      <c r="A820" s="228" t="s">
        <v>430</v>
      </c>
      <c r="B820" s="227" t="s">
        <v>431</v>
      </c>
      <c r="C820" s="226" t="str">
        <f>D822</f>
        <v>unid.</v>
      </c>
      <c r="D820" s="226">
        <f>C822</f>
        <v>1</v>
      </c>
      <c r="E820" s="225">
        <v>3498.75</v>
      </c>
      <c r="F820" s="224"/>
      <c r="G820" s="224"/>
      <c r="H820" s="224"/>
      <c r="I820" s="209"/>
      <c r="J820" s="209"/>
      <c r="K820" s="209"/>
      <c r="L820" s="224"/>
      <c r="M820" s="223"/>
      <c r="N820" s="223"/>
    </row>
    <row r="821" spans="1:15" ht="15.75">
      <c r="A821" s="210"/>
      <c r="B821" s="210"/>
      <c r="C821" s="210"/>
      <c r="D821" s="210"/>
      <c r="E821" s="210"/>
      <c r="F821" s="210"/>
      <c r="G821" s="210"/>
      <c r="H821" s="210"/>
      <c r="I821" s="209"/>
      <c r="J821" s="209"/>
      <c r="K821" s="209"/>
      <c r="L821" s="208"/>
    </row>
    <row r="822" spans="1:15" s="217" customFormat="1" ht="15.75">
      <c r="A822" s="220"/>
      <c r="B822" s="222" t="s">
        <v>448</v>
      </c>
      <c r="C822" s="221">
        <v>1</v>
      </c>
      <c r="D822" s="214" t="s">
        <v>447</v>
      </c>
      <c r="E822" s="220"/>
      <c r="F822" s="220"/>
      <c r="G822" s="220"/>
      <c r="H822" s="220"/>
      <c r="I822" s="219"/>
      <c r="J822" s="219"/>
      <c r="K822" s="219"/>
      <c r="L822" s="218"/>
    </row>
    <row r="823" spans="1:15" s="211" customFormat="1" ht="15.75">
      <c r="A823" s="213"/>
      <c r="B823" s="216" t="s">
        <v>116</v>
      </c>
      <c r="C823" s="215">
        <f>C822</f>
        <v>1</v>
      </c>
      <c r="D823" s="214" t="s">
        <v>446</v>
      </c>
      <c r="E823" s="213"/>
      <c r="F823" s="213"/>
      <c r="G823" s="213"/>
      <c r="H823" s="213"/>
      <c r="I823" s="209"/>
      <c r="J823" s="209"/>
      <c r="K823" s="209"/>
      <c r="L823" s="212"/>
    </row>
    <row r="824" spans="1:15" ht="15.75">
      <c r="A824" s="210"/>
      <c r="B824" s="210"/>
      <c r="C824" s="210"/>
      <c r="D824" s="210"/>
      <c r="E824" s="210"/>
      <c r="F824" s="210"/>
      <c r="G824" s="210"/>
      <c r="H824" s="210"/>
      <c r="I824" s="209"/>
      <c r="J824" s="209"/>
      <c r="K824" s="209"/>
      <c r="L824" s="208"/>
    </row>
    <row r="917" spans="3:12">
      <c r="C917" s="206"/>
      <c r="D917" s="207"/>
      <c r="E917" s="207"/>
      <c r="F917" s="207"/>
      <c r="G917" s="207"/>
      <c r="H917" s="207"/>
      <c r="I917" s="207"/>
      <c r="J917" s="207"/>
      <c r="K917" s="207"/>
      <c r="L917" s="207"/>
    </row>
    <row r="918" spans="3:12">
      <c r="C918" s="206"/>
      <c r="D918" s="207"/>
      <c r="E918" s="207"/>
      <c r="F918" s="207"/>
      <c r="G918" s="207"/>
      <c r="H918" s="207"/>
      <c r="I918" s="207"/>
      <c r="J918" s="207"/>
      <c r="K918" s="207"/>
      <c r="L918" s="207"/>
    </row>
    <row r="919" spans="3:12">
      <c r="C919" s="206"/>
      <c r="D919" s="207"/>
      <c r="E919" s="207"/>
      <c r="F919" s="207"/>
      <c r="G919" s="207"/>
      <c r="H919" s="207"/>
      <c r="I919" s="207"/>
      <c r="J919" s="207"/>
      <c r="K919" s="207"/>
      <c r="L919" s="207"/>
    </row>
    <row r="920" spans="3:12">
      <c r="C920" s="206"/>
      <c r="D920" s="207"/>
      <c r="E920" s="207"/>
      <c r="F920" s="207"/>
      <c r="G920" s="207"/>
      <c r="H920" s="207"/>
      <c r="I920" s="207"/>
      <c r="J920" s="207"/>
      <c r="K920" s="207"/>
      <c r="L920" s="207"/>
    </row>
    <row r="921" spans="3:12">
      <c r="C921" s="206"/>
      <c r="D921" s="207"/>
      <c r="E921" s="207"/>
      <c r="F921" s="207"/>
      <c r="G921" s="207"/>
      <c r="H921" s="207"/>
      <c r="I921" s="207"/>
      <c r="J921" s="207"/>
      <c r="K921" s="207"/>
      <c r="L921" s="207"/>
    </row>
    <row r="922" spans="3:12">
      <c r="C922" s="206"/>
      <c r="D922" s="207"/>
      <c r="E922" s="207"/>
      <c r="F922" s="207"/>
      <c r="G922" s="207"/>
      <c r="H922" s="207"/>
      <c r="I922" s="207"/>
      <c r="J922" s="207"/>
      <c r="K922" s="207"/>
      <c r="L922" s="207"/>
    </row>
    <row r="923" spans="3:12">
      <c r="C923" s="206"/>
      <c r="D923" s="207"/>
      <c r="E923" s="207"/>
      <c r="F923" s="207"/>
      <c r="G923" s="207"/>
      <c r="H923" s="207"/>
      <c r="I923" s="207"/>
      <c r="J923" s="207"/>
      <c r="K923" s="207"/>
      <c r="L923" s="207"/>
    </row>
    <row r="924" spans="3:12">
      <c r="C924" s="206"/>
      <c r="D924" s="207"/>
      <c r="E924" s="207"/>
      <c r="F924" s="207"/>
      <c r="G924" s="207"/>
      <c r="H924" s="207"/>
      <c r="I924" s="207"/>
      <c r="J924" s="207"/>
      <c r="K924" s="207"/>
      <c r="L924" s="207"/>
    </row>
    <row r="925" spans="3:12">
      <c r="C925" s="206"/>
      <c r="D925" s="207"/>
      <c r="E925" s="207"/>
      <c r="F925" s="207"/>
      <c r="G925" s="207"/>
      <c r="H925" s="207"/>
      <c r="I925" s="207"/>
      <c r="J925" s="207"/>
      <c r="K925" s="207"/>
      <c r="L925" s="207"/>
    </row>
    <row r="926" spans="3:12">
      <c r="C926" s="206"/>
      <c r="D926" s="207"/>
      <c r="E926" s="207"/>
      <c r="F926" s="207"/>
      <c r="G926" s="207"/>
      <c r="H926" s="207"/>
      <c r="I926" s="207"/>
      <c r="J926" s="207"/>
      <c r="K926" s="207"/>
      <c r="L926" s="207"/>
    </row>
    <row r="927" spans="3:12">
      <c r="C927" s="206"/>
      <c r="D927" s="207"/>
      <c r="E927" s="207"/>
      <c r="F927" s="207"/>
      <c r="G927" s="207"/>
      <c r="H927" s="207"/>
      <c r="I927" s="207"/>
      <c r="J927" s="207"/>
      <c r="K927" s="207"/>
      <c r="L927" s="207"/>
    </row>
    <row r="928" spans="3:12">
      <c r="C928" s="206"/>
      <c r="D928" s="207"/>
      <c r="E928" s="207"/>
      <c r="F928" s="207"/>
      <c r="G928" s="207"/>
      <c r="H928" s="207"/>
      <c r="I928" s="207"/>
      <c r="J928" s="207"/>
      <c r="K928" s="207"/>
      <c r="L928" s="207"/>
    </row>
    <row r="929" spans="3:12">
      <c r="C929" s="206"/>
      <c r="D929" s="207"/>
      <c r="E929" s="207"/>
      <c r="F929" s="207"/>
      <c r="G929" s="207"/>
      <c r="H929" s="207"/>
      <c r="I929" s="207"/>
      <c r="J929" s="207"/>
      <c r="K929" s="207"/>
      <c r="L929" s="207"/>
    </row>
    <row r="930" spans="3:12">
      <c r="C930" s="206"/>
      <c r="D930" s="207"/>
      <c r="E930" s="207"/>
      <c r="F930" s="207"/>
      <c r="G930" s="207"/>
      <c r="H930" s="207"/>
      <c r="I930" s="207"/>
      <c r="J930" s="207"/>
      <c r="K930" s="207"/>
      <c r="L930" s="207"/>
    </row>
    <row r="931" spans="3:12">
      <c r="C931" s="206"/>
      <c r="D931" s="207"/>
      <c r="E931" s="207"/>
      <c r="F931" s="207"/>
      <c r="G931" s="207"/>
      <c r="H931" s="207"/>
      <c r="I931" s="207"/>
      <c r="J931" s="207"/>
      <c r="K931" s="207"/>
      <c r="L931" s="207"/>
    </row>
    <row r="932" spans="3:12">
      <c r="C932" s="206"/>
      <c r="D932" s="207"/>
      <c r="E932" s="207"/>
      <c r="F932" s="207"/>
      <c r="G932" s="207"/>
      <c r="H932" s="207"/>
      <c r="I932" s="207"/>
      <c r="J932" s="207"/>
      <c r="K932" s="207"/>
      <c r="L932" s="207"/>
    </row>
    <row r="933" spans="3:12">
      <c r="C933" s="206"/>
      <c r="D933" s="207"/>
      <c r="E933" s="207"/>
      <c r="F933" s="207"/>
      <c r="G933" s="207"/>
      <c r="H933" s="207"/>
      <c r="I933" s="207"/>
      <c r="J933" s="207"/>
      <c r="K933" s="207"/>
      <c r="L933" s="207"/>
    </row>
    <row r="934" spans="3:12">
      <c r="C934" s="206"/>
      <c r="D934" s="207"/>
      <c r="E934" s="207"/>
      <c r="F934" s="207"/>
      <c r="G934" s="207"/>
      <c r="H934" s="207"/>
      <c r="I934" s="207"/>
      <c r="J934" s="207"/>
      <c r="K934" s="207"/>
      <c r="L934" s="207"/>
    </row>
    <row r="935" spans="3:12">
      <c r="C935" s="206"/>
      <c r="D935" s="207"/>
      <c r="E935" s="207"/>
      <c r="F935" s="207"/>
      <c r="G935" s="207"/>
      <c r="H935" s="207"/>
      <c r="I935" s="207"/>
      <c r="J935" s="207"/>
      <c r="K935" s="207"/>
      <c r="L935" s="207"/>
    </row>
    <row r="936" spans="3:12">
      <c r="C936" s="206"/>
      <c r="D936" s="207"/>
      <c r="E936" s="207"/>
      <c r="F936" s="207"/>
      <c r="G936" s="207"/>
      <c r="H936" s="207"/>
      <c r="I936" s="207"/>
      <c r="J936" s="207"/>
      <c r="K936" s="207"/>
      <c r="L936" s="207"/>
    </row>
    <row r="937" spans="3:12">
      <c r="C937" s="206"/>
      <c r="D937" s="207"/>
      <c r="E937" s="207"/>
      <c r="F937" s="207"/>
      <c r="G937" s="207"/>
      <c r="H937" s="207"/>
      <c r="I937" s="207"/>
      <c r="J937" s="207"/>
      <c r="K937" s="207"/>
      <c r="L937" s="207"/>
    </row>
    <row r="938" spans="3:12">
      <c r="C938" s="206"/>
      <c r="D938" s="207"/>
      <c r="E938" s="207"/>
      <c r="F938" s="207"/>
      <c r="G938" s="207"/>
      <c r="H938" s="207"/>
      <c r="I938" s="207"/>
      <c r="J938" s="207"/>
      <c r="K938" s="207"/>
      <c r="L938" s="207"/>
    </row>
    <row r="939" spans="3:12">
      <c r="C939" s="206"/>
      <c r="D939" s="207"/>
      <c r="E939" s="207"/>
      <c r="F939" s="207"/>
      <c r="G939" s="207"/>
      <c r="H939" s="207"/>
      <c r="I939" s="207"/>
      <c r="J939" s="207"/>
      <c r="K939" s="207"/>
      <c r="L939" s="207"/>
    </row>
    <row r="940" spans="3:12">
      <c r="C940" s="206"/>
      <c r="D940" s="207"/>
      <c r="E940" s="207"/>
      <c r="F940" s="207"/>
      <c r="G940" s="207"/>
      <c r="H940" s="207"/>
      <c r="I940" s="207"/>
      <c r="J940" s="207"/>
      <c r="K940" s="207"/>
      <c r="L940" s="207"/>
    </row>
    <row r="941" spans="3:12">
      <c r="C941" s="206"/>
      <c r="D941" s="207"/>
      <c r="E941" s="207"/>
      <c r="F941" s="207"/>
      <c r="G941" s="207"/>
      <c r="H941" s="207"/>
      <c r="I941" s="207"/>
      <c r="J941" s="207"/>
      <c r="K941" s="207"/>
      <c r="L941" s="207"/>
    </row>
    <row r="942" spans="3:12">
      <c r="C942" s="206"/>
      <c r="D942" s="207"/>
      <c r="E942" s="207"/>
      <c r="F942" s="207"/>
      <c r="G942" s="207"/>
      <c r="H942" s="207"/>
      <c r="I942" s="207"/>
      <c r="J942" s="207"/>
      <c r="K942" s="207"/>
      <c r="L942" s="207"/>
    </row>
    <row r="943" spans="3:12">
      <c r="C943" s="206"/>
      <c r="D943" s="207"/>
      <c r="E943" s="207"/>
      <c r="F943" s="207"/>
      <c r="G943" s="207"/>
      <c r="H943" s="207"/>
      <c r="I943" s="207"/>
      <c r="J943" s="207"/>
      <c r="K943" s="207"/>
      <c r="L943" s="207"/>
    </row>
    <row r="944" spans="3:12">
      <c r="C944" s="206"/>
      <c r="D944" s="207"/>
      <c r="E944" s="207"/>
      <c r="F944" s="207"/>
      <c r="G944" s="207"/>
      <c r="H944" s="207"/>
      <c r="I944" s="207"/>
      <c r="J944" s="207"/>
      <c r="K944" s="207"/>
      <c r="L944" s="207"/>
    </row>
    <row r="945" spans="3:12">
      <c r="C945" s="206"/>
      <c r="D945" s="207"/>
      <c r="E945" s="207"/>
      <c r="F945" s="207"/>
      <c r="G945" s="207"/>
      <c r="H945" s="207"/>
      <c r="I945" s="207"/>
      <c r="J945" s="207"/>
      <c r="K945" s="207"/>
      <c r="L945" s="207"/>
    </row>
    <row r="946" spans="3:12">
      <c r="C946" s="206"/>
      <c r="D946" s="207"/>
      <c r="E946" s="207"/>
      <c r="F946" s="207"/>
      <c r="G946" s="207"/>
      <c r="H946" s="207"/>
      <c r="I946" s="207"/>
      <c r="J946" s="207"/>
      <c r="K946" s="207"/>
      <c r="L946" s="207"/>
    </row>
    <row r="947" spans="3:12">
      <c r="C947" s="206"/>
      <c r="D947" s="207"/>
      <c r="E947" s="207"/>
      <c r="F947" s="207"/>
      <c r="G947" s="207"/>
      <c r="H947" s="207"/>
      <c r="I947" s="207"/>
      <c r="J947" s="207"/>
      <c r="K947" s="207"/>
      <c r="L947" s="207"/>
    </row>
    <row r="948" spans="3:12">
      <c r="C948" s="206"/>
      <c r="D948" s="207"/>
      <c r="E948" s="207"/>
      <c r="F948" s="207"/>
      <c r="G948" s="207"/>
      <c r="H948" s="207"/>
      <c r="I948" s="207"/>
      <c r="J948" s="207"/>
      <c r="K948" s="207"/>
      <c r="L948" s="207"/>
    </row>
    <row r="949" spans="3:12">
      <c r="C949" s="206"/>
      <c r="D949" s="207"/>
      <c r="E949" s="207"/>
      <c r="F949" s="207"/>
      <c r="G949" s="207"/>
      <c r="H949" s="207"/>
      <c r="I949" s="207"/>
      <c r="J949" s="207"/>
      <c r="K949" s="207"/>
      <c r="L949" s="207"/>
    </row>
    <row r="950" spans="3:12">
      <c r="C950" s="206"/>
      <c r="D950" s="207"/>
      <c r="E950" s="207"/>
      <c r="F950" s="207"/>
      <c r="G950" s="207"/>
      <c r="H950" s="207"/>
      <c r="I950" s="207"/>
      <c r="J950" s="207"/>
      <c r="K950" s="207"/>
      <c r="L950" s="207"/>
    </row>
    <row r="951" spans="3:12">
      <c r="C951" s="206"/>
      <c r="D951" s="207"/>
      <c r="E951" s="207"/>
      <c r="F951" s="207"/>
      <c r="G951" s="207"/>
      <c r="H951" s="207"/>
      <c r="I951" s="207"/>
      <c r="J951" s="207"/>
      <c r="K951" s="207"/>
      <c r="L951" s="207"/>
    </row>
    <row r="952" spans="3:12">
      <c r="C952" s="206"/>
      <c r="D952" s="207"/>
      <c r="E952" s="207"/>
      <c r="F952" s="207"/>
      <c r="G952" s="207"/>
      <c r="H952" s="207"/>
      <c r="I952" s="207"/>
      <c r="J952" s="207"/>
      <c r="K952" s="207"/>
      <c r="L952" s="207"/>
    </row>
    <row r="953" spans="3:12">
      <c r="C953" s="206"/>
      <c r="D953" s="207"/>
      <c r="E953" s="207"/>
      <c r="F953" s="207"/>
      <c r="G953" s="207"/>
      <c r="H953" s="207"/>
      <c r="I953" s="207"/>
      <c r="J953" s="207"/>
      <c r="K953" s="207"/>
      <c r="L953" s="207"/>
    </row>
    <row r="954" spans="3:12">
      <c r="C954" s="206"/>
      <c r="D954" s="207"/>
      <c r="E954" s="207"/>
      <c r="F954" s="207"/>
      <c r="G954" s="207"/>
      <c r="H954" s="207"/>
      <c r="I954" s="207"/>
      <c r="J954" s="207"/>
      <c r="K954" s="207"/>
      <c r="L954" s="207"/>
    </row>
    <row r="955" spans="3:12">
      <c r="C955" s="206"/>
      <c r="D955" s="207"/>
      <c r="E955" s="207"/>
      <c r="F955" s="207"/>
      <c r="G955" s="207"/>
      <c r="H955" s="207"/>
      <c r="I955" s="207"/>
      <c r="J955" s="207"/>
      <c r="K955" s="207"/>
      <c r="L955" s="207"/>
    </row>
    <row r="956" spans="3:12">
      <c r="C956" s="206"/>
      <c r="D956" s="207"/>
      <c r="E956" s="207"/>
      <c r="F956" s="207"/>
      <c r="G956" s="207"/>
      <c r="H956" s="207"/>
      <c r="I956" s="207"/>
      <c r="J956" s="207"/>
      <c r="K956" s="207"/>
      <c r="L956" s="207"/>
    </row>
    <row r="957" spans="3:12">
      <c r="C957" s="206"/>
      <c r="D957" s="207"/>
      <c r="E957" s="207"/>
      <c r="F957" s="207"/>
      <c r="G957" s="207"/>
      <c r="H957" s="207"/>
      <c r="I957" s="207"/>
      <c r="J957" s="207"/>
      <c r="K957" s="207"/>
      <c r="L957" s="207"/>
    </row>
    <row r="958" spans="3:12">
      <c r="C958" s="206"/>
      <c r="D958" s="207"/>
      <c r="E958" s="207"/>
      <c r="F958" s="207"/>
      <c r="G958" s="207"/>
      <c r="H958" s="207"/>
      <c r="I958" s="207"/>
      <c r="J958" s="207"/>
      <c r="K958" s="207"/>
      <c r="L958" s="207"/>
    </row>
    <row r="959" spans="3:12">
      <c r="C959" s="206"/>
      <c r="D959" s="207"/>
      <c r="E959" s="207"/>
      <c r="F959" s="207"/>
      <c r="G959" s="207"/>
      <c r="H959" s="207"/>
      <c r="I959" s="207"/>
      <c r="J959" s="207"/>
      <c r="K959" s="207"/>
      <c r="L959" s="207"/>
    </row>
    <row r="960" spans="3:12">
      <c r="C960" s="206"/>
      <c r="D960" s="207"/>
      <c r="E960" s="207"/>
      <c r="F960" s="207"/>
      <c r="G960" s="207"/>
      <c r="H960" s="207"/>
      <c r="I960" s="207"/>
      <c r="J960" s="207"/>
      <c r="K960" s="207"/>
      <c r="L960" s="207"/>
    </row>
    <row r="961" spans="3:12">
      <c r="C961" s="206"/>
      <c r="D961" s="207"/>
      <c r="E961" s="207"/>
      <c r="F961" s="207"/>
      <c r="G961" s="207"/>
      <c r="H961" s="207"/>
      <c r="I961" s="207"/>
      <c r="J961" s="207"/>
      <c r="K961" s="207"/>
      <c r="L961" s="207"/>
    </row>
    <row r="962" spans="3:12">
      <c r="C962" s="206"/>
      <c r="D962" s="207"/>
      <c r="E962" s="207"/>
      <c r="F962" s="207"/>
      <c r="G962" s="207"/>
      <c r="H962" s="207"/>
      <c r="I962" s="207"/>
      <c r="J962" s="207"/>
      <c r="K962" s="207"/>
      <c r="L962" s="207"/>
    </row>
    <row r="963" spans="3:12">
      <c r="C963" s="206"/>
      <c r="D963" s="207"/>
      <c r="E963" s="207"/>
      <c r="F963" s="207"/>
      <c r="G963" s="207"/>
      <c r="H963" s="207"/>
      <c r="I963" s="207"/>
      <c r="J963" s="207"/>
      <c r="K963" s="207"/>
      <c r="L963" s="207"/>
    </row>
    <row r="964" spans="3:12">
      <c r="C964" s="206"/>
      <c r="D964" s="207"/>
      <c r="E964" s="207"/>
      <c r="F964" s="207"/>
      <c r="G964" s="207"/>
      <c r="H964" s="207"/>
      <c r="I964" s="207"/>
      <c r="J964" s="207"/>
      <c r="K964" s="207"/>
      <c r="L964" s="207"/>
    </row>
    <row r="965" spans="3:12">
      <c r="C965" s="206"/>
      <c r="D965" s="207"/>
      <c r="E965" s="207"/>
      <c r="F965" s="207"/>
      <c r="G965" s="207"/>
      <c r="H965" s="207"/>
      <c r="I965" s="207"/>
      <c r="J965" s="207"/>
      <c r="K965" s="207"/>
      <c r="L965" s="207"/>
    </row>
    <row r="966" spans="3:12">
      <c r="C966" s="206"/>
      <c r="D966" s="207"/>
      <c r="E966" s="207"/>
      <c r="F966" s="207"/>
      <c r="G966" s="207"/>
      <c r="H966" s="207"/>
      <c r="I966" s="207"/>
      <c r="J966" s="207"/>
      <c r="K966" s="207"/>
      <c r="L966" s="207"/>
    </row>
    <row r="967" spans="3:12">
      <c r="C967" s="206"/>
      <c r="D967" s="207"/>
      <c r="E967" s="207"/>
      <c r="F967" s="207"/>
      <c r="G967" s="207"/>
      <c r="H967" s="207"/>
      <c r="I967" s="207"/>
      <c r="J967" s="207"/>
      <c r="K967" s="207"/>
      <c r="L967" s="207"/>
    </row>
    <row r="968" spans="3:12">
      <c r="C968" s="206"/>
      <c r="D968" s="207"/>
      <c r="E968" s="207"/>
      <c r="F968" s="207"/>
      <c r="G968" s="207"/>
      <c r="H968" s="207"/>
      <c r="I968" s="207"/>
      <c r="J968" s="207"/>
      <c r="K968" s="207"/>
      <c r="L968" s="207"/>
    </row>
    <row r="969" spans="3:12">
      <c r="C969" s="206"/>
      <c r="D969" s="207"/>
      <c r="E969" s="207"/>
      <c r="F969" s="207"/>
      <c r="G969" s="207"/>
      <c r="H969" s="207"/>
      <c r="I969" s="207"/>
      <c r="J969" s="207"/>
      <c r="K969" s="207"/>
      <c r="L969" s="207"/>
    </row>
    <row r="970" spans="3:12">
      <c r="C970" s="206"/>
      <c r="D970" s="207"/>
      <c r="E970" s="207"/>
      <c r="F970" s="207"/>
      <c r="G970" s="207"/>
      <c r="H970" s="207"/>
      <c r="I970" s="207"/>
      <c r="J970" s="207"/>
      <c r="K970" s="207"/>
      <c r="L970" s="207"/>
    </row>
    <row r="971" spans="3:12">
      <c r="C971" s="206"/>
      <c r="D971" s="207"/>
      <c r="E971" s="207"/>
      <c r="F971" s="207"/>
      <c r="G971" s="207"/>
      <c r="H971" s="207"/>
      <c r="I971" s="207"/>
      <c r="J971" s="207"/>
      <c r="K971" s="207"/>
      <c r="L971" s="207"/>
    </row>
    <row r="972" spans="3:12">
      <c r="C972" s="206"/>
      <c r="D972" s="207"/>
      <c r="E972" s="207"/>
      <c r="F972" s="207"/>
      <c r="G972" s="207"/>
      <c r="H972" s="207"/>
      <c r="I972" s="207"/>
      <c r="J972" s="207"/>
      <c r="K972" s="207"/>
      <c r="L972" s="207"/>
    </row>
    <row r="973" spans="3:12">
      <c r="C973" s="206"/>
      <c r="D973" s="207"/>
      <c r="E973" s="207"/>
      <c r="F973" s="207"/>
      <c r="G973" s="207"/>
      <c r="H973" s="207"/>
      <c r="I973" s="207"/>
      <c r="J973" s="207"/>
      <c r="K973" s="207"/>
      <c r="L973" s="207"/>
    </row>
    <row r="974" spans="3:12">
      <c r="C974" s="206"/>
      <c r="D974" s="207"/>
      <c r="E974" s="207"/>
      <c r="F974" s="207"/>
      <c r="G974" s="207"/>
      <c r="H974" s="207"/>
      <c r="I974" s="207"/>
      <c r="J974" s="207"/>
      <c r="K974" s="207"/>
      <c r="L974" s="207"/>
    </row>
    <row r="975" spans="3:12">
      <c r="C975" s="206"/>
      <c r="D975" s="207"/>
      <c r="E975" s="207"/>
      <c r="F975" s="207"/>
      <c r="G975" s="207"/>
      <c r="H975" s="207"/>
      <c r="I975" s="207"/>
      <c r="J975" s="207"/>
      <c r="K975" s="207"/>
      <c r="L975" s="207"/>
    </row>
    <row r="976" spans="3:12">
      <c r="C976" s="206"/>
      <c r="D976" s="207"/>
      <c r="E976" s="207"/>
      <c r="F976" s="207"/>
      <c r="G976" s="207"/>
      <c r="H976" s="207"/>
      <c r="I976" s="207"/>
      <c r="J976" s="207"/>
      <c r="K976" s="207"/>
      <c r="L976" s="207"/>
    </row>
    <row r="977" spans="3:12">
      <c r="C977" s="206"/>
      <c r="D977" s="207"/>
      <c r="E977" s="207"/>
      <c r="F977" s="207"/>
      <c r="G977" s="207"/>
      <c r="H977" s="207"/>
      <c r="I977" s="207"/>
      <c r="J977" s="207"/>
      <c r="K977" s="207"/>
      <c r="L977" s="207"/>
    </row>
    <row r="978" spans="3:12">
      <c r="C978" s="206"/>
      <c r="D978" s="207"/>
      <c r="E978" s="207"/>
      <c r="F978" s="207"/>
      <c r="G978" s="207"/>
      <c r="H978" s="207"/>
      <c r="I978" s="207"/>
      <c r="J978" s="207"/>
      <c r="K978" s="207"/>
      <c r="L978" s="207"/>
    </row>
    <row r="979" spans="3:12">
      <c r="C979" s="206"/>
      <c r="D979" s="207"/>
      <c r="E979" s="207"/>
      <c r="F979" s="207"/>
      <c r="G979" s="207"/>
      <c r="H979" s="207"/>
      <c r="I979" s="207"/>
      <c r="J979" s="207"/>
      <c r="K979" s="207"/>
      <c r="L979" s="207"/>
    </row>
    <row r="980" spans="3:12">
      <c r="C980" s="206"/>
      <c r="D980" s="207"/>
      <c r="E980" s="207"/>
      <c r="F980" s="207"/>
      <c r="G980" s="207"/>
      <c r="H980" s="207"/>
      <c r="I980" s="207"/>
      <c r="J980" s="207"/>
      <c r="K980" s="207"/>
      <c r="L980" s="207"/>
    </row>
    <row r="981" spans="3:12">
      <c r="C981" s="206"/>
      <c r="D981" s="207"/>
      <c r="E981" s="207"/>
      <c r="F981" s="207"/>
      <c r="G981" s="207"/>
      <c r="H981" s="207"/>
      <c r="I981" s="207"/>
      <c r="J981" s="207"/>
      <c r="K981" s="207"/>
      <c r="L981" s="207"/>
    </row>
    <row r="982" spans="3:12">
      <c r="C982" s="206"/>
      <c r="D982" s="207"/>
      <c r="E982" s="207"/>
      <c r="F982" s="207"/>
      <c r="G982" s="207"/>
      <c r="H982" s="207"/>
      <c r="I982" s="207"/>
      <c r="J982" s="207"/>
      <c r="K982" s="207"/>
      <c r="L982" s="207"/>
    </row>
    <row r="983" spans="3:12">
      <c r="C983" s="206"/>
      <c r="D983" s="207"/>
      <c r="E983" s="207"/>
      <c r="F983" s="207"/>
      <c r="G983" s="207"/>
      <c r="H983" s="207"/>
      <c r="I983" s="207"/>
      <c r="J983" s="207"/>
      <c r="K983" s="207"/>
      <c r="L983" s="207"/>
    </row>
    <row r="984" spans="3:12">
      <c r="C984" s="206"/>
      <c r="D984" s="207"/>
      <c r="E984" s="207"/>
      <c r="F984" s="207"/>
      <c r="G984" s="207"/>
      <c r="H984" s="207"/>
      <c r="I984" s="207"/>
      <c r="J984" s="207"/>
      <c r="K984" s="207"/>
      <c r="L984" s="207"/>
    </row>
    <row r="985" spans="3:12">
      <c r="C985" s="206"/>
      <c r="D985" s="207"/>
      <c r="E985" s="207"/>
      <c r="F985" s="207"/>
      <c r="G985" s="207"/>
      <c r="H985" s="207"/>
      <c r="I985" s="207"/>
      <c r="J985" s="207"/>
      <c r="K985" s="207"/>
      <c r="L985" s="207"/>
    </row>
    <row r="986" spans="3:12">
      <c r="C986" s="206"/>
      <c r="D986" s="207"/>
      <c r="E986" s="207"/>
      <c r="F986" s="207"/>
      <c r="G986" s="207"/>
      <c r="H986" s="207"/>
      <c r="I986" s="207"/>
      <c r="J986" s="207"/>
      <c r="K986" s="207"/>
      <c r="L986" s="207"/>
    </row>
    <row r="987" spans="3:12">
      <c r="C987" s="206"/>
      <c r="D987" s="207"/>
      <c r="E987" s="207"/>
      <c r="F987" s="207"/>
      <c r="G987" s="207"/>
      <c r="H987" s="207"/>
      <c r="I987" s="207"/>
      <c r="J987" s="207"/>
      <c r="K987" s="207"/>
      <c r="L987" s="207"/>
    </row>
    <row r="988" spans="3:12">
      <c r="C988" s="206"/>
      <c r="D988" s="207"/>
      <c r="E988" s="207"/>
      <c r="F988" s="207"/>
      <c r="G988" s="207"/>
      <c r="H988" s="207"/>
      <c r="I988" s="207"/>
      <c r="J988" s="207"/>
      <c r="K988" s="207"/>
      <c r="L988" s="207"/>
    </row>
    <row r="989" spans="3:12">
      <c r="C989" s="206"/>
      <c r="D989" s="207"/>
      <c r="E989" s="207"/>
      <c r="F989" s="207"/>
      <c r="G989" s="207"/>
      <c r="H989" s="207"/>
      <c r="I989" s="207"/>
      <c r="J989" s="207"/>
      <c r="K989" s="207"/>
      <c r="L989" s="207"/>
    </row>
    <row r="990" spans="3:12">
      <c r="C990" s="206"/>
      <c r="D990" s="207"/>
      <c r="E990" s="207"/>
      <c r="F990" s="207"/>
      <c r="G990" s="207"/>
      <c r="H990" s="207"/>
      <c r="I990" s="207"/>
      <c r="J990" s="207"/>
      <c r="K990" s="207"/>
      <c r="L990" s="207"/>
    </row>
    <row r="991" spans="3:12">
      <c r="C991" s="206"/>
      <c r="D991" s="207"/>
      <c r="E991" s="207"/>
      <c r="F991" s="207"/>
      <c r="G991" s="207"/>
      <c r="H991" s="207"/>
      <c r="I991" s="207"/>
      <c r="J991" s="207"/>
      <c r="K991" s="207"/>
      <c r="L991" s="207"/>
    </row>
    <row r="992" spans="3:12">
      <c r="C992" s="206"/>
      <c r="D992" s="207"/>
      <c r="E992" s="207"/>
      <c r="F992" s="207"/>
      <c r="G992" s="207"/>
      <c r="H992" s="207"/>
      <c r="I992" s="207"/>
      <c r="J992" s="207"/>
      <c r="K992" s="207"/>
      <c r="L992" s="207"/>
    </row>
    <row r="993" spans="3:12">
      <c r="C993" s="206"/>
      <c r="D993" s="207"/>
      <c r="E993" s="207"/>
      <c r="F993" s="207"/>
      <c r="G993" s="207"/>
      <c r="H993" s="207"/>
      <c r="I993" s="207"/>
      <c r="J993" s="207"/>
      <c r="K993" s="207"/>
      <c r="L993" s="207"/>
    </row>
    <row r="994" spans="3:12">
      <c r="C994" s="206"/>
      <c r="D994" s="207"/>
      <c r="E994" s="207"/>
      <c r="F994" s="207"/>
      <c r="G994" s="207"/>
      <c r="H994" s="207"/>
      <c r="I994" s="207"/>
      <c r="J994" s="207"/>
      <c r="K994" s="207"/>
      <c r="L994" s="207"/>
    </row>
    <row r="995" spans="3:12">
      <c r="C995" s="206"/>
      <c r="D995" s="207"/>
      <c r="E995" s="207"/>
      <c r="F995" s="207"/>
      <c r="G995" s="207"/>
      <c r="H995" s="207"/>
      <c r="I995" s="207"/>
      <c r="J995" s="207"/>
      <c r="K995" s="207"/>
      <c r="L995" s="207"/>
    </row>
    <row r="996" spans="3:12">
      <c r="C996" s="206"/>
      <c r="D996" s="207"/>
      <c r="E996" s="207"/>
      <c r="F996" s="207"/>
      <c r="G996" s="207"/>
      <c r="H996" s="207"/>
      <c r="I996" s="207"/>
      <c r="J996" s="207"/>
      <c r="K996" s="207"/>
      <c r="L996" s="207"/>
    </row>
    <row r="997" spans="3:12">
      <c r="C997" s="206"/>
      <c r="D997" s="207"/>
      <c r="E997" s="207"/>
      <c r="F997" s="207"/>
      <c r="G997" s="207"/>
      <c r="H997" s="207"/>
      <c r="I997" s="207"/>
      <c r="J997" s="207"/>
      <c r="K997" s="207"/>
      <c r="L997" s="207"/>
    </row>
    <row r="998" spans="3:12">
      <c r="C998" s="206"/>
      <c r="D998" s="207"/>
      <c r="E998" s="207"/>
      <c r="F998" s="207"/>
      <c r="G998" s="207"/>
      <c r="H998" s="207"/>
      <c r="I998" s="207"/>
      <c r="J998" s="207"/>
      <c r="K998" s="207"/>
      <c r="L998" s="207"/>
    </row>
    <row r="999" spans="3:12">
      <c r="C999" s="206"/>
      <c r="D999" s="207"/>
      <c r="E999" s="207"/>
      <c r="F999" s="207"/>
      <c r="G999" s="207"/>
      <c r="H999" s="207"/>
      <c r="I999" s="207"/>
      <c r="J999" s="207"/>
      <c r="K999" s="207"/>
      <c r="L999" s="207"/>
    </row>
    <row r="1000" spans="3:12">
      <c r="C1000" s="206"/>
      <c r="D1000" s="207"/>
      <c r="E1000" s="207"/>
      <c r="F1000" s="207"/>
      <c r="G1000" s="207"/>
      <c r="H1000" s="207"/>
      <c r="I1000" s="207"/>
      <c r="J1000" s="207"/>
      <c r="K1000" s="207"/>
      <c r="L1000" s="207"/>
    </row>
    <row r="1001" spans="3:12">
      <c r="C1001" s="206"/>
      <c r="D1001" s="207"/>
      <c r="E1001" s="207"/>
      <c r="F1001" s="207"/>
      <c r="G1001" s="207"/>
      <c r="H1001" s="207"/>
      <c r="I1001" s="207"/>
      <c r="J1001" s="207"/>
      <c r="K1001" s="207"/>
      <c r="L1001" s="207"/>
    </row>
    <row r="1002" spans="3:12">
      <c r="C1002" s="206"/>
      <c r="D1002" s="207"/>
      <c r="E1002" s="207"/>
      <c r="F1002" s="207"/>
      <c r="G1002" s="207"/>
      <c r="H1002" s="207"/>
      <c r="I1002" s="207"/>
      <c r="J1002" s="207"/>
      <c r="K1002" s="207"/>
      <c r="L1002" s="207"/>
    </row>
    <row r="1003" spans="3:12">
      <c r="C1003" s="206"/>
      <c r="D1003" s="207"/>
      <c r="E1003" s="207"/>
      <c r="F1003" s="207"/>
      <c r="G1003" s="207"/>
      <c r="H1003" s="207"/>
      <c r="I1003" s="207"/>
      <c r="J1003" s="207"/>
      <c r="K1003" s="207"/>
      <c r="L1003" s="207"/>
    </row>
    <row r="1004" spans="3:12">
      <c r="C1004" s="206"/>
      <c r="D1004" s="207"/>
      <c r="E1004" s="207"/>
      <c r="F1004" s="207"/>
      <c r="G1004" s="207"/>
      <c r="H1004" s="207"/>
      <c r="I1004" s="207"/>
      <c r="J1004" s="207"/>
      <c r="K1004" s="207"/>
      <c r="L1004" s="207"/>
    </row>
    <row r="1005" spans="3:12">
      <c r="C1005" s="206"/>
      <c r="D1005" s="207"/>
      <c r="E1005" s="207"/>
      <c r="F1005" s="207"/>
      <c r="G1005" s="207"/>
      <c r="H1005" s="207"/>
      <c r="I1005" s="207"/>
      <c r="J1005" s="207"/>
      <c r="K1005" s="207"/>
      <c r="L1005" s="207"/>
    </row>
    <row r="1006" spans="3:12">
      <c r="C1006" s="206"/>
      <c r="D1006" s="207"/>
      <c r="E1006" s="207"/>
      <c r="F1006" s="207"/>
      <c r="G1006" s="207"/>
      <c r="H1006" s="207"/>
      <c r="I1006" s="207"/>
      <c r="J1006" s="207"/>
      <c r="K1006" s="207"/>
      <c r="L1006" s="207"/>
    </row>
    <row r="1007" spans="3:12">
      <c r="C1007" s="206"/>
      <c r="D1007" s="207"/>
      <c r="E1007" s="207"/>
      <c r="F1007" s="207"/>
      <c r="G1007" s="207"/>
      <c r="H1007" s="207"/>
      <c r="I1007" s="207"/>
      <c r="J1007" s="207"/>
      <c r="K1007" s="207"/>
      <c r="L1007" s="207"/>
    </row>
    <row r="1008" spans="3:12">
      <c r="C1008" s="206"/>
      <c r="D1008" s="207"/>
      <c r="E1008" s="207"/>
      <c r="F1008" s="207"/>
      <c r="G1008" s="207"/>
      <c r="H1008" s="207"/>
      <c r="I1008" s="207"/>
      <c r="J1008" s="207"/>
      <c r="K1008" s="207"/>
      <c r="L1008" s="207"/>
    </row>
    <row r="1009" spans="3:12">
      <c r="C1009" s="206"/>
      <c r="D1009" s="207"/>
      <c r="E1009" s="207"/>
      <c r="F1009" s="207"/>
      <c r="G1009" s="207"/>
      <c r="H1009" s="207"/>
      <c r="I1009" s="207"/>
      <c r="J1009" s="207"/>
      <c r="K1009" s="207"/>
      <c r="L1009" s="207"/>
    </row>
    <row r="1010" spans="3:12">
      <c r="C1010" s="206"/>
      <c r="D1010" s="207"/>
      <c r="E1010" s="207"/>
      <c r="F1010" s="207"/>
      <c r="G1010" s="207"/>
      <c r="H1010" s="207"/>
      <c r="I1010" s="207"/>
      <c r="J1010" s="207"/>
      <c r="K1010" s="207"/>
      <c r="L1010" s="207"/>
    </row>
    <row r="1011" spans="3:12">
      <c r="C1011" s="206"/>
      <c r="D1011" s="207"/>
      <c r="E1011" s="207"/>
      <c r="F1011" s="207"/>
      <c r="G1011" s="207"/>
      <c r="H1011" s="207"/>
      <c r="I1011" s="207"/>
      <c r="J1011" s="207"/>
      <c r="K1011" s="207"/>
      <c r="L1011" s="207"/>
    </row>
    <row r="1012" spans="3:12">
      <c r="C1012" s="206"/>
      <c r="D1012" s="207"/>
      <c r="E1012" s="207"/>
      <c r="F1012" s="207"/>
      <c r="G1012" s="207"/>
      <c r="H1012" s="207"/>
      <c r="I1012" s="207"/>
      <c r="J1012" s="207"/>
      <c r="K1012" s="207"/>
      <c r="L1012" s="207"/>
    </row>
    <row r="1013" spans="3:12">
      <c r="C1013" s="206"/>
      <c r="D1013" s="207"/>
      <c r="E1013" s="207"/>
      <c r="F1013" s="207"/>
      <c r="G1013" s="207"/>
      <c r="H1013" s="207"/>
      <c r="I1013" s="207"/>
      <c r="J1013" s="207"/>
      <c r="K1013" s="207"/>
      <c r="L1013" s="207"/>
    </row>
    <row r="1014" spans="3:12">
      <c r="C1014" s="206"/>
      <c r="D1014" s="207"/>
      <c r="E1014" s="207"/>
      <c r="F1014" s="207"/>
      <c r="G1014" s="207"/>
      <c r="H1014" s="207"/>
      <c r="I1014" s="207"/>
      <c r="J1014" s="207"/>
      <c r="K1014" s="207"/>
      <c r="L1014" s="207"/>
    </row>
    <row r="1015" spans="3:12">
      <c r="C1015" s="206"/>
      <c r="D1015" s="207"/>
      <c r="E1015" s="207"/>
      <c r="F1015" s="207"/>
      <c r="G1015" s="207"/>
      <c r="H1015" s="207"/>
      <c r="I1015" s="207"/>
      <c r="J1015" s="207"/>
      <c r="K1015" s="207"/>
      <c r="L1015" s="207"/>
    </row>
    <row r="1016" spans="3:12">
      <c r="C1016" s="206"/>
      <c r="D1016" s="207"/>
      <c r="E1016" s="207"/>
      <c r="F1016" s="207"/>
      <c r="G1016" s="207"/>
      <c r="H1016" s="207"/>
      <c r="I1016" s="207"/>
      <c r="J1016" s="207"/>
      <c r="K1016" s="207"/>
      <c r="L1016" s="207"/>
    </row>
    <row r="1017" spans="3:12">
      <c r="C1017" s="206"/>
      <c r="D1017" s="207"/>
      <c r="E1017" s="207"/>
      <c r="F1017" s="207"/>
      <c r="G1017" s="207"/>
      <c r="H1017" s="207"/>
      <c r="I1017" s="207"/>
      <c r="J1017" s="207"/>
      <c r="K1017" s="207"/>
      <c r="L1017" s="207"/>
    </row>
    <row r="1018" spans="3:12">
      <c r="C1018" s="206"/>
      <c r="D1018" s="207"/>
      <c r="E1018" s="207"/>
      <c r="F1018" s="207"/>
      <c r="G1018" s="207"/>
      <c r="H1018" s="207"/>
      <c r="I1018" s="207"/>
      <c r="J1018" s="207"/>
      <c r="K1018" s="207"/>
      <c r="L1018" s="207"/>
    </row>
    <row r="1019" spans="3:12">
      <c r="C1019" s="206"/>
      <c r="D1019" s="207"/>
      <c r="E1019" s="207"/>
      <c r="F1019" s="207"/>
      <c r="G1019" s="207"/>
      <c r="H1019" s="207"/>
      <c r="I1019" s="207"/>
      <c r="J1019" s="207"/>
      <c r="K1019" s="207"/>
      <c r="L1019" s="207"/>
    </row>
    <row r="1020" spans="3:12">
      <c r="C1020" s="206"/>
      <c r="D1020" s="207"/>
      <c r="E1020" s="207"/>
      <c r="F1020" s="207"/>
      <c r="G1020" s="207"/>
      <c r="H1020" s="207"/>
      <c r="I1020" s="207"/>
      <c r="J1020" s="207"/>
      <c r="K1020" s="207"/>
      <c r="L1020" s="207"/>
    </row>
    <row r="1021" spans="3:12">
      <c r="C1021" s="206"/>
      <c r="D1021" s="207"/>
      <c r="E1021" s="207"/>
      <c r="F1021" s="207"/>
      <c r="G1021" s="207"/>
      <c r="H1021" s="207"/>
      <c r="I1021" s="207"/>
      <c r="J1021" s="207"/>
      <c r="K1021" s="207"/>
      <c r="L1021" s="207"/>
    </row>
    <row r="1022" spans="3:12">
      <c r="C1022" s="206"/>
      <c r="D1022" s="207"/>
      <c r="E1022" s="207"/>
      <c r="F1022" s="207"/>
      <c r="G1022" s="207"/>
      <c r="H1022" s="207"/>
      <c r="I1022" s="207"/>
      <c r="J1022" s="207"/>
      <c r="K1022" s="207"/>
      <c r="L1022" s="207"/>
    </row>
    <row r="1023" spans="3:12">
      <c r="C1023" s="206"/>
      <c r="D1023" s="207"/>
      <c r="E1023" s="207"/>
      <c r="F1023" s="207"/>
      <c r="G1023" s="207"/>
      <c r="H1023" s="207"/>
      <c r="I1023" s="207"/>
      <c r="J1023" s="207"/>
      <c r="K1023" s="207"/>
      <c r="L1023" s="207"/>
    </row>
    <row r="1024" spans="3:12">
      <c r="C1024" s="206"/>
      <c r="D1024" s="207"/>
      <c r="E1024" s="207"/>
      <c r="F1024" s="207"/>
      <c r="G1024" s="207"/>
      <c r="H1024" s="207"/>
      <c r="I1024" s="207"/>
      <c r="J1024" s="207"/>
      <c r="K1024" s="207"/>
      <c r="L1024" s="207"/>
    </row>
    <row r="1025" spans="3:12">
      <c r="C1025" s="206"/>
      <c r="D1025" s="207"/>
      <c r="E1025" s="207"/>
      <c r="F1025" s="207"/>
      <c r="G1025" s="207"/>
      <c r="H1025" s="207"/>
      <c r="I1025" s="207"/>
      <c r="J1025" s="207"/>
      <c r="K1025" s="207"/>
      <c r="L1025" s="207"/>
    </row>
    <row r="1026" spans="3:12">
      <c r="C1026" s="206"/>
      <c r="D1026" s="207"/>
      <c r="E1026" s="207"/>
      <c r="F1026" s="207"/>
      <c r="G1026" s="207"/>
      <c r="H1026" s="207"/>
      <c r="I1026" s="207"/>
      <c r="J1026" s="207"/>
      <c r="K1026" s="207"/>
      <c r="L1026" s="207"/>
    </row>
    <row r="1027" spans="3:12">
      <c r="C1027" s="206"/>
      <c r="D1027" s="207"/>
      <c r="E1027" s="207"/>
      <c r="F1027" s="207"/>
      <c r="G1027" s="207"/>
      <c r="H1027" s="207"/>
      <c r="I1027" s="207"/>
      <c r="J1027" s="207"/>
      <c r="K1027" s="207"/>
      <c r="L1027" s="207"/>
    </row>
    <row r="1028" spans="3:12">
      <c r="C1028" s="206"/>
      <c r="D1028" s="207"/>
      <c r="E1028" s="207"/>
      <c r="F1028" s="207"/>
      <c r="G1028" s="207"/>
      <c r="H1028" s="207"/>
      <c r="I1028" s="207"/>
      <c r="J1028" s="207"/>
      <c r="K1028" s="207"/>
      <c r="L1028" s="207"/>
    </row>
    <row r="1029" spans="3:12">
      <c r="C1029" s="206"/>
      <c r="D1029" s="207"/>
      <c r="E1029" s="207"/>
      <c r="F1029" s="207"/>
      <c r="G1029" s="207"/>
      <c r="H1029" s="207"/>
      <c r="I1029" s="207"/>
      <c r="J1029" s="207"/>
      <c r="K1029" s="207"/>
      <c r="L1029" s="207"/>
    </row>
    <row r="1030" spans="3:12">
      <c r="C1030" s="206"/>
      <c r="D1030" s="207"/>
      <c r="E1030" s="207"/>
      <c r="F1030" s="207"/>
      <c r="G1030" s="207"/>
      <c r="H1030" s="207"/>
      <c r="I1030" s="207"/>
      <c r="J1030" s="207"/>
      <c r="K1030" s="207"/>
      <c r="L1030" s="207"/>
    </row>
    <row r="1031" spans="3:12">
      <c r="C1031" s="206"/>
      <c r="D1031" s="207"/>
      <c r="E1031" s="207"/>
      <c r="F1031" s="207"/>
      <c r="G1031" s="207"/>
      <c r="H1031" s="207"/>
      <c r="I1031" s="207"/>
      <c r="J1031" s="207"/>
      <c r="K1031" s="207"/>
      <c r="L1031" s="207"/>
    </row>
    <row r="1032" spans="3:12">
      <c r="C1032" s="206"/>
      <c r="D1032" s="207"/>
      <c r="E1032" s="207"/>
      <c r="F1032" s="207"/>
      <c r="G1032" s="207"/>
      <c r="H1032" s="207"/>
      <c r="I1032" s="207"/>
      <c r="J1032" s="207"/>
      <c r="K1032" s="207"/>
      <c r="L1032" s="207"/>
    </row>
    <row r="1033" spans="3:12">
      <c r="C1033" s="206"/>
      <c r="D1033" s="207"/>
      <c r="E1033" s="207"/>
      <c r="F1033" s="207"/>
      <c r="G1033" s="207"/>
      <c r="H1033" s="207"/>
      <c r="I1033" s="207"/>
      <c r="J1033" s="207"/>
      <c r="K1033" s="207"/>
      <c r="L1033" s="207"/>
    </row>
    <row r="1034" spans="3:12">
      <c r="C1034" s="206"/>
      <c r="D1034" s="207"/>
      <c r="E1034" s="207"/>
      <c r="F1034" s="207"/>
      <c r="G1034" s="207"/>
      <c r="H1034" s="207"/>
      <c r="I1034" s="207"/>
      <c r="J1034" s="207"/>
      <c r="K1034" s="207"/>
      <c r="L1034" s="207"/>
    </row>
    <row r="1035" spans="3:12">
      <c r="C1035" s="206"/>
      <c r="D1035" s="207"/>
      <c r="E1035" s="207"/>
      <c r="F1035" s="207"/>
      <c r="G1035" s="207"/>
      <c r="H1035" s="207"/>
      <c r="I1035" s="207"/>
      <c r="J1035" s="207"/>
      <c r="K1035" s="207"/>
      <c r="L1035" s="207"/>
    </row>
    <row r="1036" spans="3:12">
      <c r="C1036" s="206"/>
      <c r="D1036" s="207"/>
      <c r="E1036" s="207"/>
      <c r="F1036" s="207"/>
      <c r="G1036" s="207"/>
      <c r="H1036" s="207"/>
      <c r="I1036" s="207"/>
      <c r="J1036" s="207"/>
      <c r="K1036" s="207"/>
      <c r="L1036" s="207"/>
    </row>
    <row r="1037" spans="3:12">
      <c r="C1037" s="206"/>
      <c r="D1037" s="207"/>
      <c r="E1037" s="207"/>
      <c r="F1037" s="207"/>
      <c r="G1037" s="207"/>
      <c r="H1037" s="207"/>
      <c r="I1037" s="207"/>
      <c r="J1037" s="207"/>
      <c r="K1037" s="207"/>
      <c r="L1037" s="207"/>
    </row>
    <row r="1038" spans="3:12">
      <c r="C1038" s="206"/>
      <c r="D1038" s="207"/>
      <c r="E1038" s="207"/>
      <c r="F1038" s="207"/>
      <c r="G1038" s="207"/>
      <c r="H1038" s="207"/>
      <c r="I1038" s="207"/>
      <c r="J1038" s="207"/>
      <c r="K1038" s="207"/>
      <c r="L1038" s="207"/>
    </row>
    <row r="1039" spans="3:12">
      <c r="C1039" s="206"/>
      <c r="D1039" s="207"/>
      <c r="E1039" s="207"/>
      <c r="F1039" s="207"/>
      <c r="G1039" s="207"/>
      <c r="H1039" s="207"/>
      <c r="I1039" s="207"/>
      <c r="J1039" s="207"/>
      <c r="K1039" s="207"/>
      <c r="L1039" s="207"/>
    </row>
    <row r="1040" spans="3:12">
      <c r="C1040" s="206"/>
      <c r="D1040" s="207"/>
      <c r="E1040" s="207"/>
      <c r="F1040" s="207"/>
      <c r="G1040" s="207"/>
      <c r="H1040" s="207"/>
      <c r="I1040" s="207"/>
      <c r="J1040" s="207"/>
      <c r="K1040" s="207"/>
      <c r="L1040" s="207"/>
    </row>
    <row r="1041" spans="3:12">
      <c r="C1041" s="206"/>
      <c r="D1041" s="207"/>
      <c r="E1041" s="207"/>
      <c r="F1041" s="207"/>
      <c r="G1041" s="207"/>
      <c r="H1041" s="207"/>
      <c r="I1041" s="207"/>
      <c r="J1041" s="207"/>
      <c r="K1041" s="207"/>
      <c r="L1041" s="207"/>
    </row>
    <row r="1042" spans="3:12">
      <c r="C1042" s="206"/>
      <c r="D1042" s="207"/>
      <c r="E1042" s="207"/>
      <c r="F1042" s="207"/>
      <c r="G1042" s="207"/>
      <c r="H1042" s="207"/>
      <c r="I1042" s="207"/>
      <c r="J1042" s="207"/>
      <c r="K1042" s="207"/>
      <c r="L1042" s="207"/>
    </row>
    <row r="1043" spans="3:12">
      <c r="C1043" s="206"/>
      <c r="D1043" s="207"/>
      <c r="E1043" s="207"/>
      <c r="F1043" s="207"/>
      <c r="G1043" s="207"/>
      <c r="H1043" s="207"/>
      <c r="I1043" s="207"/>
      <c r="J1043" s="207"/>
      <c r="K1043" s="207"/>
      <c r="L1043" s="207"/>
    </row>
    <row r="1044" spans="3:12">
      <c r="C1044" s="206"/>
      <c r="D1044" s="207"/>
      <c r="E1044" s="207"/>
      <c r="F1044" s="207"/>
      <c r="G1044" s="207"/>
      <c r="H1044" s="207"/>
      <c r="I1044" s="207"/>
      <c r="J1044" s="207"/>
      <c r="K1044" s="207"/>
      <c r="L1044" s="207"/>
    </row>
    <row r="1045" spans="3:12">
      <c r="C1045" s="206"/>
      <c r="D1045" s="207"/>
      <c r="E1045" s="207"/>
      <c r="F1045" s="207"/>
      <c r="G1045" s="207"/>
      <c r="H1045" s="207"/>
      <c r="I1045" s="207"/>
      <c r="J1045" s="207"/>
      <c r="K1045" s="207"/>
      <c r="L1045" s="207"/>
    </row>
    <row r="1046" spans="3:12">
      <c r="C1046" s="206"/>
      <c r="D1046" s="207"/>
      <c r="E1046" s="207"/>
      <c r="F1046" s="207"/>
      <c r="G1046" s="207"/>
      <c r="H1046" s="207"/>
      <c r="I1046" s="207"/>
      <c r="J1046" s="207"/>
      <c r="K1046" s="207"/>
      <c r="L1046" s="207"/>
    </row>
    <row r="1047" spans="3:12">
      <c r="C1047" s="206"/>
      <c r="D1047" s="207"/>
      <c r="E1047" s="207"/>
      <c r="F1047" s="207"/>
      <c r="G1047" s="207"/>
      <c r="H1047" s="207"/>
      <c r="I1047" s="207"/>
      <c r="J1047" s="207"/>
      <c r="K1047" s="207"/>
      <c r="L1047" s="207"/>
    </row>
    <row r="1048" spans="3:12">
      <c r="C1048" s="206"/>
      <c r="D1048" s="207"/>
      <c r="E1048" s="207"/>
      <c r="F1048" s="207"/>
      <c r="G1048" s="207"/>
      <c r="H1048" s="207"/>
      <c r="I1048" s="207"/>
      <c r="J1048" s="207"/>
      <c r="K1048" s="207"/>
      <c r="L1048" s="207"/>
    </row>
    <row r="1049" spans="3:12">
      <c r="C1049" s="206"/>
      <c r="D1049" s="207"/>
      <c r="E1049" s="207"/>
      <c r="F1049" s="207"/>
      <c r="G1049" s="207"/>
      <c r="H1049" s="207"/>
      <c r="I1049" s="207"/>
      <c r="J1049" s="207"/>
      <c r="K1049" s="207"/>
      <c r="L1049" s="207"/>
    </row>
    <row r="1050" spans="3:12">
      <c r="C1050" s="206"/>
      <c r="D1050" s="207"/>
      <c r="E1050" s="207"/>
      <c r="F1050" s="207"/>
      <c r="G1050" s="207"/>
      <c r="H1050" s="207"/>
      <c r="I1050" s="207"/>
      <c r="J1050" s="207"/>
      <c r="K1050" s="207"/>
      <c r="L1050" s="207"/>
    </row>
    <row r="1051" spans="3:12">
      <c r="C1051" s="206"/>
      <c r="D1051" s="207"/>
      <c r="E1051" s="207"/>
      <c r="F1051" s="207"/>
      <c r="G1051" s="207"/>
      <c r="H1051" s="207"/>
      <c r="I1051" s="207"/>
      <c r="J1051" s="207"/>
      <c r="K1051" s="207"/>
      <c r="L1051" s="207"/>
    </row>
    <row r="1052" spans="3:12">
      <c r="C1052" s="206"/>
      <c r="D1052" s="207"/>
      <c r="E1052" s="207"/>
      <c r="F1052" s="207"/>
      <c r="G1052" s="207"/>
      <c r="H1052" s="207"/>
      <c r="I1052" s="207"/>
      <c r="J1052" s="207"/>
      <c r="K1052" s="207"/>
      <c r="L1052" s="207"/>
    </row>
    <row r="1053" spans="3:12">
      <c r="C1053" s="206"/>
      <c r="D1053" s="207"/>
      <c r="E1053" s="207"/>
      <c r="F1053" s="207"/>
      <c r="G1053" s="207"/>
      <c r="H1053" s="207"/>
      <c r="I1053" s="207"/>
      <c r="J1053" s="207"/>
      <c r="K1053" s="207"/>
      <c r="L1053" s="207"/>
    </row>
    <row r="1054" spans="3:12">
      <c r="C1054" s="206"/>
      <c r="D1054" s="207"/>
      <c r="E1054" s="207"/>
      <c r="F1054" s="207"/>
      <c r="G1054" s="207"/>
      <c r="H1054" s="207"/>
      <c r="I1054" s="207"/>
      <c r="J1054" s="207"/>
      <c r="K1054" s="207"/>
      <c r="L1054" s="207"/>
    </row>
    <row r="1055" spans="3:12">
      <c r="C1055" s="206"/>
      <c r="D1055" s="207"/>
      <c r="E1055" s="207"/>
      <c r="F1055" s="207"/>
      <c r="G1055" s="207"/>
      <c r="H1055" s="207"/>
      <c r="I1055" s="207"/>
      <c r="J1055" s="207"/>
      <c r="K1055" s="207"/>
      <c r="L1055" s="207"/>
    </row>
    <row r="1056" spans="3:12">
      <c r="C1056" s="206"/>
      <c r="D1056" s="207"/>
      <c r="E1056" s="207"/>
      <c r="F1056" s="207"/>
      <c r="G1056" s="207"/>
      <c r="H1056" s="207"/>
      <c r="I1056" s="207"/>
      <c r="J1056" s="207"/>
      <c r="K1056" s="207"/>
      <c r="L1056" s="207"/>
    </row>
    <row r="1057" spans="3:12">
      <c r="C1057" s="206"/>
      <c r="D1057" s="207"/>
      <c r="E1057" s="207"/>
      <c r="F1057" s="207"/>
      <c r="G1057" s="207"/>
      <c r="H1057" s="207"/>
      <c r="I1057" s="207"/>
      <c r="J1057" s="207"/>
      <c r="K1057" s="207"/>
      <c r="L1057" s="207"/>
    </row>
    <row r="1058" spans="3:12">
      <c r="C1058" s="206"/>
      <c r="D1058" s="207"/>
      <c r="E1058" s="207"/>
      <c r="F1058" s="207"/>
      <c r="G1058" s="207"/>
      <c r="H1058" s="207"/>
      <c r="I1058" s="207"/>
      <c r="J1058" s="207"/>
      <c r="K1058" s="207"/>
      <c r="L1058" s="207"/>
    </row>
    <row r="1059" spans="3:12">
      <c r="C1059" s="206"/>
      <c r="D1059" s="207"/>
      <c r="E1059" s="207"/>
      <c r="F1059" s="207"/>
      <c r="G1059" s="207"/>
      <c r="H1059" s="207"/>
      <c r="I1059" s="207"/>
      <c r="J1059" s="207"/>
      <c r="K1059" s="207"/>
      <c r="L1059" s="207"/>
    </row>
    <row r="1060" spans="3:12">
      <c r="C1060" s="206"/>
      <c r="D1060" s="207"/>
      <c r="E1060" s="207"/>
      <c r="F1060" s="207"/>
      <c r="G1060" s="207"/>
      <c r="H1060" s="207"/>
      <c r="I1060" s="207"/>
      <c r="J1060" s="207"/>
      <c r="K1060" s="207"/>
      <c r="L1060" s="207"/>
    </row>
    <row r="1061" spans="3:12">
      <c r="C1061" s="206"/>
      <c r="D1061" s="207"/>
      <c r="E1061" s="207"/>
      <c r="F1061" s="207"/>
      <c r="G1061" s="207"/>
      <c r="H1061" s="207"/>
      <c r="I1061" s="207"/>
      <c r="J1061" s="207"/>
      <c r="K1061" s="207"/>
      <c r="L1061" s="207"/>
    </row>
    <row r="1062" spans="3:12">
      <c r="C1062" s="206"/>
      <c r="D1062" s="207"/>
      <c r="E1062" s="207"/>
      <c r="F1062" s="207"/>
      <c r="G1062" s="207"/>
      <c r="H1062" s="207"/>
      <c r="I1062" s="207"/>
      <c r="J1062" s="207"/>
      <c r="K1062" s="207"/>
      <c r="L1062" s="207"/>
    </row>
    <row r="1063" spans="3:12">
      <c r="C1063" s="206"/>
      <c r="D1063" s="207"/>
      <c r="E1063" s="207"/>
      <c r="F1063" s="207"/>
      <c r="G1063" s="207"/>
      <c r="H1063" s="207"/>
      <c r="I1063" s="207"/>
      <c r="J1063" s="207"/>
      <c r="K1063" s="207"/>
      <c r="L1063" s="207"/>
    </row>
    <row r="1064" spans="3:12">
      <c r="C1064" s="206"/>
      <c r="D1064" s="207"/>
      <c r="E1064" s="207"/>
      <c r="F1064" s="207"/>
      <c r="G1064" s="207"/>
      <c r="H1064" s="207"/>
      <c r="I1064" s="207"/>
      <c r="J1064" s="207"/>
      <c r="K1064" s="207"/>
      <c r="L1064" s="207"/>
    </row>
    <row r="1065" spans="3:12">
      <c r="C1065" s="206"/>
      <c r="D1065" s="207"/>
      <c r="E1065" s="207"/>
      <c r="F1065" s="207"/>
      <c r="G1065" s="207"/>
      <c r="H1065" s="207"/>
      <c r="I1065" s="207"/>
      <c r="J1065" s="207"/>
      <c r="K1065" s="207"/>
      <c r="L1065" s="207"/>
    </row>
    <row r="1066" spans="3:12">
      <c r="C1066" s="206"/>
      <c r="D1066" s="207"/>
      <c r="E1066" s="207"/>
      <c r="F1066" s="207"/>
      <c r="G1066" s="207"/>
      <c r="H1066" s="207"/>
      <c r="I1066" s="207"/>
      <c r="J1066" s="207"/>
      <c r="K1066" s="207"/>
      <c r="L1066" s="207"/>
    </row>
    <row r="1067" spans="3:12">
      <c r="C1067" s="206"/>
      <c r="D1067" s="207"/>
      <c r="E1067" s="207"/>
      <c r="F1067" s="207"/>
      <c r="G1067" s="207"/>
      <c r="H1067" s="207"/>
      <c r="I1067" s="207"/>
      <c r="J1067" s="207"/>
      <c r="K1067" s="207"/>
      <c r="L1067" s="207"/>
    </row>
    <row r="1068" spans="3:12">
      <c r="C1068" s="206"/>
      <c r="D1068" s="207"/>
      <c r="E1068" s="207"/>
      <c r="F1068" s="207"/>
      <c r="G1068" s="207"/>
      <c r="H1068" s="207"/>
      <c r="I1068" s="207"/>
      <c r="J1068" s="207"/>
      <c r="K1068" s="207"/>
      <c r="L1068" s="207"/>
    </row>
    <row r="1069" spans="3:12">
      <c r="C1069" s="206"/>
      <c r="D1069" s="207"/>
      <c r="E1069" s="207"/>
      <c r="F1069" s="207"/>
      <c r="G1069" s="207"/>
      <c r="H1069" s="207"/>
      <c r="I1069" s="207"/>
      <c r="J1069" s="207"/>
      <c r="K1069" s="207"/>
      <c r="L1069" s="207"/>
    </row>
    <row r="1070" spans="3:12">
      <c r="C1070" s="206"/>
      <c r="D1070" s="207"/>
      <c r="E1070" s="207"/>
      <c r="F1070" s="207"/>
      <c r="G1070" s="207"/>
      <c r="H1070" s="207"/>
      <c r="I1070" s="207"/>
      <c r="J1070" s="207"/>
      <c r="K1070" s="207"/>
      <c r="L1070" s="207"/>
    </row>
    <row r="1071" spans="3:12">
      <c r="C1071" s="206"/>
      <c r="D1071" s="207"/>
      <c r="E1071" s="207"/>
      <c r="F1071" s="207"/>
      <c r="G1071" s="207"/>
      <c r="H1071" s="207"/>
      <c r="I1071" s="207"/>
      <c r="J1071" s="207"/>
      <c r="K1071" s="207"/>
      <c r="L1071" s="207"/>
    </row>
    <row r="1072" spans="3:12">
      <c r="C1072" s="206"/>
      <c r="D1072" s="207"/>
      <c r="E1072" s="207"/>
      <c r="F1072" s="207"/>
      <c r="G1072" s="207"/>
      <c r="H1072" s="207"/>
      <c r="I1072" s="207"/>
      <c r="J1072" s="207"/>
      <c r="K1072" s="207"/>
      <c r="L1072" s="207"/>
    </row>
    <row r="1073" spans="3:12">
      <c r="C1073" s="206"/>
      <c r="D1073" s="207"/>
      <c r="E1073" s="207"/>
      <c r="F1073" s="207"/>
      <c r="G1073" s="207"/>
      <c r="H1073" s="207"/>
      <c r="I1073" s="207"/>
      <c r="J1073" s="207"/>
      <c r="K1073" s="207"/>
      <c r="L1073" s="207"/>
    </row>
    <row r="1074" spans="3:12">
      <c r="C1074" s="206"/>
      <c r="D1074" s="207"/>
      <c r="E1074" s="207"/>
      <c r="F1074" s="207"/>
      <c r="G1074" s="207"/>
      <c r="H1074" s="207"/>
      <c r="I1074" s="207"/>
      <c r="J1074" s="207"/>
      <c r="K1074" s="207"/>
      <c r="L1074" s="207"/>
    </row>
    <row r="1075" spans="3:12">
      <c r="C1075" s="206"/>
      <c r="D1075" s="207"/>
      <c r="E1075" s="207"/>
      <c r="F1075" s="207"/>
      <c r="G1075" s="207"/>
      <c r="H1075" s="207"/>
      <c r="I1075" s="207"/>
      <c r="J1075" s="207"/>
      <c r="K1075" s="207"/>
      <c r="L1075" s="207"/>
    </row>
    <row r="1076" spans="3:12">
      <c r="C1076" s="206"/>
      <c r="D1076" s="207"/>
      <c r="E1076" s="207"/>
      <c r="F1076" s="207"/>
      <c r="G1076" s="207"/>
      <c r="H1076" s="207"/>
      <c r="I1076" s="207"/>
      <c r="J1076" s="207"/>
      <c r="K1076" s="207"/>
      <c r="L1076" s="207"/>
    </row>
    <row r="1077" spans="3:12">
      <c r="C1077" s="206"/>
      <c r="D1077" s="207"/>
      <c r="E1077" s="207"/>
      <c r="F1077" s="207"/>
      <c r="G1077" s="207"/>
      <c r="H1077" s="207"/>
      <c r="I1077" s="207"/>
      <c r="J1077" s="207"/>
      <c r="K1077" s="207"/>
      <c r="L1077" s="207"/>
    </row>
    <row r="1078" spans="3:12">
      <c r="C1078" s="206"/>
      <c r="D1078" s="207"/>
      <c r="E1078" s="207"/>
      <c r="F1078" s="207"/>
      <c r="G1078" s="207"/>
      <c r="H1078" s="207"/>
      <c r="I1078" s="207"/>
      <c r="J1078" s="207"/>
      <c r="K1078" s="207"/>
      <c r="L1078" s="207"/>
    </row>
    <row r="1079" spans="3:12">
      <c r="C1079" s="206"/>
      <c r="D1079" s="207"/>
      <c r="E1079" s="207"/>
      <c r="F1079" s="207"/>
      <c r="G1079" s="207"/>
      <c r="H1079" s="207"/>
      <c r="I1079" s="207"/>
      <c r="J1079" s="207"/>
      <c r="K1079" s="207"/>
      <c r="L1079" s="207"/>
    </row>
    <row r="1080" spans="3:12">
      <c r="C1080" s="206"/>
      <c r="D1080" s="207"/>
      <c r="E1080" s="207"/>
      <c r="F1080" s="207"/>
      <c r="G1080" s="207"/>
      <c r="H1080" s="207"/>
      <c r="I1080" s="207"/>
      <c r="J1080" s="207"/>
      <c r="K1080" s="207"/>
      <c r="L1080" s="207"/>
    </row>
    <row r="1081" spans="3:12">
      <c r="C1081" s="206"/>
      <c r="D1081" s="207"/>
      <c r="E1081" s="207"/>
      <c r="F1081" s="207"/>
      <c r="G1081" s="207"/>
      <c r="H1081" s="207"/>
      <c r="I1081" s="207"/>
      <c r="J1081" s="207"/>
      <c r="K1081" s="207"/>
      <c r="L1081" s="207"/>
    </row>
    <row r="1082" spans="3:12">
      <c r="C1082" s="206"/>
      <c r="D1082" s="207"/>
      <c r="E1082" s="207"/>
      <c r="F1082" s="207"/>
      <c r="G1082" s="207"/>
      <c r="H1082" s="207"/>
      <c r="I1082" s="207"/>
      <c r="J1082" s="207"/>
      <c r="K1082" s="207"/>
      <c r="L1082" s="207"/>
    </row>
    <row r="1083" spans="3:12">
      <c r="C1083" s="206"/>
      <c r="D1083" s="207"/>
      <c r="E1083" s="207"/>
      <c r="F1083" s="207"/>
      <c r="G1083" s="207"/>
      <c r="H1083" s="207"/>
      <c r="I1083" s="207"/>
      <c r="J1083" s="207"/>
      <c r="K1083" s="207"/>
      <c r="L1083" s="207"/>
    </row>
    <row r="1084" spans="3:12">
      <c r="C1084" s="206"/>
      <c r="D1084" s="207"/>
      <c r="E1084" s="207"/>
      <c r="F1084" s="207"/>
      <c r="G1084" s="207"/>
      <c r="H1084" s="207"/>
      <c r="I1084" s="207"/>
      <c r="J1084" s="207"/>
      <c r="K1084" s="207"/>
      <c r="L1084" s="207"/>
    </row>
    <row r="1085" spans="3:12">
      <c r="C1085" s="206"/>
      <c r="D1085" s="207"/>
      <c r="E1085" s="207"/>
      <c r="F1085" s="207"/>
      <c r="G1085" s="207"/>
      <c r="H1085" s="207"/>
      <c r="I1085" s="207"/>
      <c r="J1085" s="207"/>
      <c r="K1085" s="207"/>
      <c r="L1085" s="207"/>
    </row>
    <row r="1086" spans="3:12">
      <c r="C1086" s="206"/>
      <c r="D1086" s="207"/>
      <c r="E1086" s="207"/>
      <c r="F1086" s="207"/>
      <c r="G1086" s="207"/>
      <c r="H1086" s="207"/>
      <c r="I1086" s="207"/>
      <c r="J1086" s="207"/>
      <c r="K1086" s="207"/>
      <c r="L1086" s="207"/>
    </row>
    <row r="1087" spans="3:12">
      <c r="C1087" s="206"/>
      <c r="D1087" s="207"/>
      <c r="E1087" s="207"/>
      <c r="F1087" s="207"/>
      <c r="G1087" s="207"/>
      <c r="H1087" s="207"/>
      <c r="I1087" s="207"/>
      <c r="J1087" s="207"/>
      <c r="K1087" s="207"/>
      <c r="L1087" s="207"/>
    </row>
    <row r="1088" spans="3:12">
      <c r="C1088" s="206"/>
      <c r="D1088" s="207"/>
      <c r="E1088" s="207"/>
      <c r="F1088" s="207"/>
      <c r="G1088" s="207"/>
      <c r="H1088" s="207"/>
      <c r="I1088" s="207"/>
      <c r="J1088" s="207"/>
      <c r="K1088" s="207"/>
      <c r="L1088" s="207"/>
    </row>
    <row r="1089" spans="3:12">
      <c r="C1089" s="206"/>
      <c r="D1089" s="207"/>
      <c r="E1089" s="207"/>
      <c r="F1089" s="207"/>
      <c r="G1089" s="207"/>
      <c r="H1089" s="207"/>
      <c r="I1089" s="207"/>
      <c r="J1089" s="207"/>
      <c r="K1089" s="207"/>
      <c r="L1089" s="207"/>
    </row>
    <row r="1090" spans="3:12">
      <c r="C1090" s="206"/>
      <c r="D1090" s="207"/>
      <c r="E1090" s="207"/>
      <c r="F1090" s="207"/>
      <c r="G1090" s="207"/>
      <c r="H1090" s="207"/>
      <c r="I1090" s="207"/>
      <c r="J1090" s="207"/>
      <c r="K1090" s="207"/>
      <c r="L1090" s="207"/>
    </row>
    <row r="1091" spans="3:12">
      <c r="C1091" s="206"/>
      <c r="D1091" s="207"/>
      <c r="E1091" s="207"/>
      <c r="F1091" s="207"/>
      <c r="G1091" s="207"/>
      <c r="H1091" s="207"/>
      <c r="I1091" s="207"/>
      <c r="J1091" s="207"/>
      <c r="K1091" s="207"/>
      <c r="L1091" s="207"/>
    </row>
    <row r="1092" spans="3:12">
      <c r="C1092" s="206"/>
      <c r="D1092" s="207"/>
      <c r="E1092" s="207"/>
      <c r="F1092" s="207"/>
      <c r="G1092" s="207"/>
      <c r="H1092" s="207"/>
      <c r="I1092" s="207"/>
      <c r="J1092" s="207"/>
      <c r="K1092" s="207"/>
      <c r="L1092" s="207"/>
    </row>
    <row r="1093" spans="3:12">
      <c r="C1093" s="206"/>
      <c r="D1093" s="207"/>
      <c r="E1093" s="207"/>
      <c r="F1093" s="207"/>
      <c r="G1093" s="207"/>
      <c r="H1093" s="207"/>
      <c r="I1093" s="207"/>
      <c r="J1093" s="207"/>
      <c r="K1093" s="207"/>
      <c r="L1093" s="207"/>
    </row>
    <row r="1094" spans="3:12">
      <c r="C1094" s="206"/>
      <c r="D1094" s="207"/>
      <c r="E1094" s="207"/>
      <c r="F1094" s="207"/>
      <c r="G1094" s="207"/>
      <c r="H1094" s="207"/>
      <c r="I1094" s="207"/>
      <c r="J1094" s="207"/>
      <c r="K1094" s="207"/>
      <c r="L1094" s="207"/>
    </row>
    <row r="1095" spans="3:12">
      <c r="C1095" s="206"/>
      <c r="D1095" s="207"/>
      <c r="E1095" s="207"/>
      <c r="F1095" s="207"/>
      <c r="G1095" s="207"/>
      <c r="H1095" s="207"/>
      <c r="I1095" s="207"/>
      <c r="J1095" s="207"/>
      <c r="K1095" s="207"/>
      <c r="L1095" s="207"/>
    </row>
    <row r="1096" spans="3:12">
      <c r="C1096" s="206"/>
      <c r="D1096" s="207"/>
      <c r="E1096" s="207"/>
      <c r="F1096" s="207"/>
      <c r="G1096" s="207"/>
      <c r="H1096" s="207"/>
      <c r="I1096" s="207"/>
      <c r="J1096" s="207"/>
      <c r="K1096" s="207"/>
      <c r="L1096" s="207"/>
    </row>
    <row r="1097" spans="3:12">
      <c r="C1097" s="206"/>
      <c r="D1097" s="207"/>
      <c r="E1097" s="207"/>
      <c r="F1097" s="207"/>
      <c r="G1097" s="207"/>
      <c r="H1097" s="207"/>
      <c r="I1097" s="207"/>
      <c r="J1097" s="207"/>
      <c r="K1097" s="207"/>
      <c r="L1097" s="207"/>
    </row>
    <row r="1098" spans="3:12">
      <c r="C1098" s="206"/>
      <c r="D1098" s="207"/>
      <c r="E1098" s="207"/>
      <c r="F1098" s="207"/>
      <c r="G1098" s="207"/>
      <c r="H1098" s="207"/>
      <c r="I1098" s="207"/>
      <c r="J1098" s="207"/>
      <c r="K1098" s="207"/>
      <c r="L1098" s="207"/>
    </row>
    <row r="1099" spans="3:12">
      <c r="C1099" s="206"/>
      <c r="D1099" s="207"/>
      <c r="E1099" s="207"/>
      <c r="F1099" s="207"/>
      <c r="G1099" s="207"/>
      <c r="H1099" s="207"/>
      <c r="I1099" s="207"/>
      <c r="J1099" s="207"/>
      <c r="K1099" s="207"/>
      <c r="L1099" s="207"/>
    </row>
    <row r="1100" spans="3:12">
      <c r="C1100" s="206"/>
      <c r="D1100" s="207"/>
      <c r="E1100" s="207"/>
      <c r="F1100" s="207"/>
      <c r="G1100" s="207"/>
      <c r="H1100" s="207"/>
      <c r="I1100" s="207"/>
      <c r="J1100" s="207"/>
      <c r="K1100" s="207"/>
      <c r="L1100" s="207"/>
    </row>
    <row r="1101" spans="3:12">
      <c r="C1101" s="206"/>
      <c r="D1101" s="207"/>
      <c r="E1101" s="207"/>
      <c r="F1101" s="207"/>
      <c r="G1101" s="207"/>
      <c r="H1101" s="207"/>
      <c r="I1101" s="207"/>
      <c r="J1101" s="207"/>
      <c r="K1101" s="207"/>
      <c r="L1101" s="207"/>
    </row>
    <row r="1102" spans="3:12">
      <c r="C1102" s="206"/>
      <c r="D1102" s="207"/>
      <c r="E1102" s="207"/>
      <c r="F1102" s="207"/>
      <c r="G1102" s="207"/>
      <c r="H1102" s="207"/>
      <c r="I1102" s="207"/>
      <c r="J1102" s="207"/>
      <c r="K1102" s="207"/>
      <c r="L1102" s="207"/>
    </row>
    <row r="1103" spans="3:12">
      <c r="C1103" s="206"/>
      <c r="D1103" s="207"/>
      <c r="E1103" s="207"/>
      <c r="F1103" s="207"/>
      <c r="G1103" s="207"/>
      <c r="H1103" s="207"/>
      <c r="I1103" s="207"/>
      <c r="J1103" s="207"/>
      <c r="K1103" s="207"/>
      <c r="L1103" s="207"/>
    </row>
    <row r="1104" spans="3:12">
      <c r="C1104" s="206"/>
      <c r="D1104" s="207"/>
      <c r="E1104" s="207"/>
      <c r="F1104" s="207"/>
      <c r="G1104" s="207"/>
      <c r="H1104" s="207"/>
      <c r="I1104" s="207"/>
      <c r="J1104" s="207"/>
      <c r="K1104" s="207"/>
      <c r="L1104" s="207"/>
    </row>
    <row r="1105" spans="3:12">
      <c r="C1105" s="206"/>
      <c r="D1105" s="207"/>
      <c r="E1105" s="207"/>
      <c r="F1105" s="207"/>
      <c r="G1105" s="207"/>
      <c r="H1105" s="207"/>
      <c r="I1105" s="207"/>
      <c r="J1105" s="207"/>
      <c r="K1105" s="207"/>
      <c r="L1105" s="207"/>
    </row>
    <row r="1106" spans="3:12">
      <c r="C1106" s="206"/>
      <c r="D1106" s="207"/>
      <c r="E1106" s="207"/>
      <c r="F1106" s="207"/>
      <c r="G1106" s="207"/>
      <c r="H1106" s="207"/>
      <c r="I1106" s="207"/>
      <c r="J1106" s="207"/>
      <c r="K1106" s="207"/>
      <c r="L1106" s="207"/>
    </row>
    <row r="1107" spans="3:12">
      <c r="C1107" s="206"/>
      <c r="D1107" s="207"/>
      <c r="E1107" s="207"/>
      <c r="F1107" s="207"/>
      <c r="G1107" s="207"/>
      <c r="H1107" s="207"/>
      <c r="I1107" s="207"/>
      <c r="J1107" s="207"/>
      <c r="K1107" s="207"/>
      <c r="L1107" s="207"/>
    </row>
    <row r="1108" spans="3:12">
      <c r="C1108" s="206"/>
      <c r="D1108" s="207"/>
      <c r="E1108" s="207"/>
      <c r="F1108" s="207"/>
      <c r="G1108" s="207"/>
      <c r="H1108" s="207"/>
      <c r="I1108" s="207"/>
      <c r="J1108" s="207"/>
      <c r="K1108" s="207"/>
      <c r="L1108" s="207"/>
    </row>
    <row r="1109" spans="3:12">
      <c r="C1109" s="206"/>
      <c r="D1109" s="207"/>
      <c r="E1109" s="207"/>
      <c r="F1109" s="207"/>
      <c r="G1109" s="207"/>
      <c r="H1109" s="207"/>
      <c r="I1109" s="207"/>
      <c r="J1109" s="207"/>
      <c r="K1109" s="207"/>
      <c r="L1109" s="207"/>
    </row>
    <row r="1110" spans="3:12">
      <c r="C1110" s="206"/>
      <c r="D1110" s="207"/>
      <c r="E1110" s="207"/>
      <c r="F1110" s="207"/>
      <c r="G1110" s="207"/>
      <c r="H1110" s="207"/>
      <c r="I1110" s="207"/>
      <c r="J1110" s="207"/>
      <c r="K1110" s="207"/>
      <c r="L1110" s="207"/>
    </row>
    <row r="1111" spans="3:12">
      <c r="C1111" s="206"/>
      <c r="D1111" s="207"/>
      <c r="E1111" s="207"/>
      <c r="F1111" s="207"/>
      <c r="G1111" s="207"/>
      <c r="H1111" s="207"/>
      <c r="I1111" s="207"/>
      <c r="J1111" s="207"/>
      <c r="K1111" s="207"/>
      <c r="L1111" s="207"/>
    </row>
    <row r="1112" spans="3:12">
      <c r="C1112" s="206"/>
      <c r="D1112" s="207"/>
      <c r="E1112" s="207"/>
      <c r="F1112" s="207"/>
      <c r="G1112" s="207"/>
      <c r="H1112" s="207"/>
      <c r="I1112" s="207"/>
      <c r="J1112" s="207"/>
      <c r="K1112" s="207"/>
      <c r="L1112" s="207"/>
    </row>
    <row r="1113" spans="3:12">
      <c r="C1113" s="206"/>
      <c r="D1113" s="207"/>
      <c r="E1113" s="207"/>
      <c r="F1113" s="207"/>
      <c r="G1113" s="207"/>
      <c r="H1113" s="207"/>
      <c r="I1113" s="207"/>
      <c r="J1113" s="207"/>
      <c r="K1113" s="207"/>
      <c r="L1113" s="207"/>
    </row>
    <row r="1114" spans="3:12">
      <c r="C1114" s="206"/>
      <c r="D1114" s="207"/>
      <c r="E1114" s="207"/>
      <c r="F1114" s="207"/>
      <c r="G1114" s="207"/>
      <c r="H1114" s="207"/>
      <c r="I1114" s="207"/>
      <c r="J1114" s="207"/>
      <c r="K1114" s="207"/>
      <c r="L1114" s="207"/>
    </row>
    <row r="1115" spans="3:12">
      <c r="C1115" s="206"/>
      <c r="D1115" s="207"/>
      <c r="E1115" s="207"/>
      <c r="F1115" s="207"/>
      <c r="G1115" s="207"/>
      <c r="H1115" s="207"/>
      <c r="I1115" s="207"/>
      <c r="J1115" s="207"/>
      <c r="K1115" s="207"/>
      <c r="L1115" s="207"/>
    </row>
    <row r="1116" spans="3:12">
      <c r="C1116" s="206"/>
      <c r="D1116" s="207"/>
      <c r="E1116" s="207"/>
      <c r="F1116" s="207"/>
      <c r="G1116" s="207"/>
      <c r="H1116" s="207"/>
      <c r="I1116" s="207"/>
      <c r="J1116" s="207"/>
      <c r="K1116" s="207"/>
      <c r="L1116" s="207"/>
    </row>
    <row r="1117" spans="3:12">
      <c r="C1117" s="206"/>
      <c r="D1117" s="207"/>
      <c r="E1117" s="207"/>
      <c r="F1117" s="207"/>
      <c r="G1117" s="207"/>
      <c r="H1117" s="207"/>
      <c r="I1117" s="207"/>
      <c r="J1117" s="207"/>
      <c r="K1117" s="207"/>
      <c r="L1117" s="207"/>
    </row>
    <row r="1118" spans="3:12">
      <c r="C1118" s="206"/>
      <c r="D1118" s="207"/>
      <c r="E1118" s="207"/>
      <c r="F1118" s="207"/>
      <c r="G1118" s="207"/>
      <c r="H1118" s="207"/>
      <c r="I1118" s="207"/>
      <c r="J1118" s="207"/>
      <c r="K1118" s="207"/>
      <c r="L1118" s="207"/>
    </row>
    <row r="1119" spans="3:12">
      <c r="C1119" s="206"/>
      <c r="D1119" s="207"/>
      <c r="E1119" s="207"/>
      <c r="F1119" s="207"/>
      <c r="G1119" s="207"/>
      <c r="H1119" s="207"/>
      <c r="I1119" s="207"/>
      <c r="J1119" s="207"/>
      <c r="K1119" s="207"/>
      <c r="L1119" s="207"/>
    </row>
    <row r="1120" spans="3:12">
      <c r="C1120" s="206"/>
      <c r="D1120" s="207"/>
      <c r="E1120" s="207"/>
      <c r="F1120" s="207"/>
      <c r="G1120" s="207"/>
      <c r="H1120" s="207"/>
      <c r="I1120" s="207"/>
      <c r="J1120" s="207"/>
      <c r="K1120" s="207"/>
      <c r="L1120" s="207"/>
    </row>
    <row r="1121" spans="3:12">
      <c r="C1121" s="206"/>
      <c r="D1121" s="207"/>
      <c r="E1121" s="207"/>
      <c r="F1121" s="207"/>
      <c r="G1121" s="207"/>
      <c r="H1121" s="207"/>
      <c r="I1121" s="207"/>
      <c r="J1121" s="207"/>
      <c r="K1121" s="207"/>
      <c r="L1121" s="207"/>
    </row>
    <row r="1122" spans="3:12">
      <c r="C1122" s="206"/>
      <c r="D1122" s="207"/>
      <c r="E1122" s="207"/>
      <c r="F1122" s="207"/>
      <c r="G1122" s="207"/>
      <c r="H1122" s="207"/>
      <c r="I1122" s="207"/>
      <c r="J1122" s="207"/>
      <c r="K1122" s="207"/>
      <c r="L1122" s="207"/>
    </row>
    <row r="1123" spans="3:12">
      <c r="C1123" s="206"/>
      <c r="D1123" s="207"/>
      <c r="E1123" s="207"/>
      <c r="F1123" s="207"/>
      <c r="G1123" s="207"/>
      <c r="H1123" s="207"/>
      <c r="I1123" s="207"/>
      <c r="J1123" s="207"/>
      <c r="K1123" s="207"/>
      <c r="L1123" s="207"/>
    </row>
    <row r="1124" spans="3:12">
      <c r="C1124" s="206"/>
      <c r="D1124" s="207"/>
      <c r="E1124" s="207"/>
      <c r="F1124" s="207"/>
      <c r="G1124" s="207"/>
      <c r="H1124" s="207"/>
      <c r="I1124" s="207"/>
      <c r="J1124" s="207"/>
      <c r="K1124" s="207"/>
      <c r="L1124" s="207"/>
    </row>
    <row r="1125" spans="3:12">
      <c r="C1125" s="206"/>
      <c r="D1125" s="207"/>
      <c r="E1125" s="207"/>
      <c r="F1125" s="207"/>
      <c r="G1125" s="207"/>
      <c r="H1125" s="207"/>
      <c r="I1125" s="207"/>
      <c r="J1125" s="207"/>
      <c r="K1125" s="207"/>
      <c r="L1125" s="207"/>
    </row>
    <row r="1126" spans="3:12">
      <c r="C1126" s="206"/>
      <c r="D1126" s="207"/>
      <c r="E1126" s="207"/>
      <c r="F1126" s="207"/>
      <c r="G1126" s="207"/>
      <c r="H1126" s="207"/>
      <c r="I1126" s="207"/>
      <c r="J1126" s="207"/>
      <c r="K1126" s="207"/>
      <c r="L1126" s="207"/>
    </row>
    <row r="1127" spans="3:12">
      <c r="C1127" s="206"/>
      <c r="D1127" s="207"/>
      <c r="E1127" s="207"/>
      <c r="F1127" s="207"/>
      <c r="G1127" s="207"/>
      <c r="H1127" s="207"/>
      <c r="I1127" s="207"/>
      <c r="J1127" s="207"/>
      <c r="K1127" s="207"/>
      <c r="L1127" s="207"/>
    </row>
    <row r="1128" spans="3:12">
      <c r="C1128" s="206"/>
      <c r="D1128" s="207"/>
      <c r="E1128" s="207"/>
      <c r="F1128" s="207"/>
      <c r="G1128" s="207"/>
      <c r="H1128" s="207"/>
      <c r="I1128" s="207"/>
      <c r="J1128" s="207"/>
      <c r="K1128" s="207"/>
      <c r="L1128" s="207"/>
    </row>
    <row r="1129" spans="3:12">
      <c r="C1129" s="206"/>
      <c r="D1129" s="207"/>
      <c r="E1129" s="207"/>
      <c r="F1129" s="207"/>
      <c r="G1129" s="207"/>
      <c r="H1129" s="207"/>
      <c r="I1129" s="207"/>
      <c r="J1129" s="207"/>
      <c r="K1129" s="207"/>
      <c r="L1129" s="207"/>
    </row>
    <row r="1130" spans="3:12">
      <c r="C1130" s="206"/>
      <c r="D1130" s="207"/>
      <c r="E1130" s="207"/>
      <c r="F1130" s="207"/>
      <c r="G1130" s="207"/>
      <c r="H1130" s="207"/>
      <c r="I1130" s="207"/>
      <c r="J1130" s="207"/>
      <c r="K1130" s="207"/>
      <c r="L1130" s="207"/>
    </row>
    <row r="1131" spans="3:12">
      <c r="C1131" s="206"/>
      <c r="D1131" s="207"/>
      <c r="E1131" s="207"/>
      <c r="F1131" s="207"/>
      <c r="G1131" s="207"/>
      <c r="H1131" s="207"/>
      <c r="I1131" s="207"/>
      <c r="J1131" s="207"/>
      <c r="K1131" s="207"/>
      <c r="L1131" s="207"/>
    </row>
    <row r="1132" spans="3:12">
      <c r="C1132" s="206"/>
      <c r="D1132" s="207"/>
      <c r="E1132" s="207"/>
      <c r="F1132" s="207"/>
      <c r="G1132" s="207"/>
      <c r="H1132" s="207"/>
      <c r="I1132" s="207"/>
      <c r="J1132" s="207"/>
      <c r="K1132" s="207"/>
      <c r="L1132" s="207"/>
    </row>
    <row r="1133" spans="3:12">
      <c r="C1133" s="206"/>
      <c r="D1133" s="207"/>
      <c r="E1133" s="207"/>
      <c r="F1133" s="207"/>
      <c r="G1133" s="207"/>
      <c r="H1133" s="207"/>
      <c r="I1133" s="207"/>
      <c r="J1133" s="207"/>
      <c r="K1133" s="207"/>
      <c r="L1133" s="207"/>
    </row>
    <row r="1134" spans="3:12">
      <c r="C1134" s="206"/>
      <c r="D1134" s="207"/>
      <c r="E1134" s="207"/>
      <c r="F1134" s="207"/>
      <c r="G1134" s="207"/>
      <c r="H1134" s="207"/>
      <c r="I1134" s="207"/>
      <c r="J1134" s="207"/>
      <c r="K1134" s="207"/>
      <c r="L1134" s="207"/>
    </row>
    <row r="1135" spans="3:12">
      <c r="C1135" s="206"/>
      <c r="D1135" s="207"/>
      <c r="E1135" s="207"/>
      <c r="F1135" s="207"/>
      <c r="G1135" s="207"/>
      <c r="H1135" s="207"/>
      <c r="I1135" s="207"/>
      <c r="J1135" s="207"/>
      <c r="K1135" s="207"/>
      <c r="L1135" s="207"/>
    </row>
    <row r="1136" spans="3:12">
      <c r="C1136" s="206"/>
      <c r="D1136" s="207"/>
      <c r="E1136" s="207"/>
      <c r="F1136" s="207"/>
      <c r="G1136" s="207"/>
      <c r="H1136" s="207"/>
      <c r="I1136" s="207"/>
      <c r="J1136" s="207"/>
      <c r="K1136" s="207"/>
      <c r="L1136" s="207"/>
    </row>
    <row r="1137" spans="3:12">
      <c r="C1137" s="206"/>
      <c r="D1137" s="207"/>
      <c r="E1137" s="207"/>
      <c r="F1137" s="207"/>
      <c r="G1137" s="207"/>
      <c r="H1137" s="207"/>
      <c r="I1137" s="207"/>
      <c r="J1137" s="207"/>
      <c r="K1137" s="207"/>
      <c r="L1137" s="207"/>
    </row>
    <row r="1138" spans="3:12">
      <c r="C1138" s="206"/>
      <c r="D1138" s="207"/>
      <c r="E1138" s="207"/>
      <c r="F1138" s="207"/>
      <c r="G1138" s="207"/>
      <c r="H1138" s="207"/>
      <c r="I1138" s="207"/>
      <c r="J1138" s="207"/>
      <c r="K1138" s="207"/>
      <c r="L1138" s="207"/>
    </row>
    <row r="1139" spans="3:12">
      <c r="C1139" s="206"/>
      <c r="D1139" s="207"/>
      <c r="E1139" s="207"/>
      <c r="F1139" s="207"/>
      <c r="G1139" s="207"/>
      <c r="H1139" s="207"/>
      <c r="I1139" s="207"/>
      <c r="J1139" s="207"/>
      <c r="K1139" s="207"/>
      <c r="L1139" s="207"/>
    </row>
    <row r="1140" spans="3:12">
      <c r="C1140" s="206"/>
      <c r="D1140" s="207"/>
      <c r="E1140" s="207"/>
      <c r="F1140" s="207"/>
      <c r="G1140" s="207"/>
      <c r="H1140" s="207"/>
      <c r="I1140" s="207"/>
      <c r="J1140" s="207"/>
      <c r="K1140" s="207"/>
      <c r="L1140" s="207"/>
    </row>
    <row r="1141" spans="3:12">
      <c r="C1141" s="206"/>
      <c r="D1141" s="207"/>
      <c r="E1141" s="207"/>
      <c r="F1141" s="207"/>
      <c r="G1141" s="207"/>
      <c r="H1141" s="207"/>
      <c r="I1141" s="207"/>
      <c r="J1141" s="207"/>
      <c r="K1141" s="207"/>
      <c r="L1141" s="207"/>
    </row>
    <row r="1142" spans="3:12">
      <c r="C1142" s="206"/>
      <c r="D1142" s="207"/>
      <c r="E1142" s="207"/>
      <c r="F1142" s="207"/>
      <c r="G1142" s="207"/>
      <c r="H1142" s="207"/>
      <c r="I1142" s="207"/>
      <c r="J1142" s="207"/>
      <c r="K1142" s="207"/>
      <c r="L1142" s="207"/>
    </row>
    <row r="1143" spans="3:12">
      <c r="C1143" s="206"/>
      <c r="D1143" s="207"/>
      <c r="E1143" s="207"/>
      <c r="F1143" s="207"/>
      <c r="G1143" s="207"/>
      <c r="H1143" s="207"/>
      <c r="I1143" s="207"/>
      <c r="J1143" s="207"/>
      <c r="K1143" s="207"/>
      <c r="L1143" s="207"/>
    </row>
    <row r="1144" spans="3:12">
      <c r="C1144" s="206"/>
      <c r="D1144" s="207"/>
      <c r="E1144" s="207"/>
      <c r="F1144" s="207"/>
      <c r="G1144" s="207"/>
      <c r="H1144" s="207"/>
      <c r="I1144" s="207"/>
      <c r="J1144" s="207"/>
      <c r="K1144" s="207"/>
      <c r="L1144" s="207"/>
    </row>
    <row r="1145" spans="3:12">
      <c r="C1145" s="206"/>
      <c r="D1145" s="207"/>
      <c r="E1145" s="207"/>
      <c r="F1145" s="207"/>
      <c r="G1145" s="207"/>
      <c r="H1145" s="207"/>
      <c r="I1145" s="207"/>
      <c r="J1145" s="207"/>
      <c r="K1145" s="207"/>
      <c r="L1145" s="207"/>
    </row>
    <row r="1146" spans="3:12">
      <c r="C1146" s="206"/>
      <c r="D1146" s="207"/>
      <c r="E1146" s="207"/>
      <c r="F1146" s="207"/>
      <c r="G1146" s="207"/>
      <c r="H1146" s="207"/>
      <c r="I1146" s="207"/>
      <c r="J1146" s="207"/>
      <c r="K1146" s="207"/>
      <c r="L1146" s="207"/>
    </row>
    <row r="1147" spans="3:12">
      <c r="C1147" s="206"/>
      <c r="D1147" s="207"/>
      <c r="E1147" s="207"/>
      <c r="F1147" s="207"/>
      <c r="G1147" s="207"/>
      <c r="H1147" s="207"/>
      <c r="I1147" s="207"/>
      <c r="J1147" s="207"/>
      <c r="K1147" s="207"/>
      <c r="L1147" s="207"/>
    </row>
    <row r="1148" spans="3:12">
      <c r="C1148" s="206"/>
      <c r="D1148" s="207"/>
      <c r="E1148" s="207"/>
      <c r="F1148" s="207"/>
      <c r="G1148" s="207"/>
      <c r="H1148" s="207"/>
      <c r="I1148" s="207"/>
      <c r="J1148" s="207"/>
      <c r="K1148" s="207"/>
      <c r="L1148" s="207"/>
    </row>
    <row r="1149" spans="3:12">
      <c r="C1149" s="206"/>
      <c r="D1149" s="207"/>
      <c r="E1149" s="207"/>
      <c r="F1149" s="207"/>
      <c r="G1149" s="207"/>
      <c r="H1149" s="207"/>
      <c r="I1149" s="207"/>
      <c r="J1149" s="207"/>
      <c r="K1149" s="207"/>
      <c r="L1149" s="207"/>
    </row>
    <row r="1150" spans="3:12">
      <c r="C1150" s="206"/>
      <c r="D1150" s="207"/>
      <c r="E1150" s="207"/>
      <c r="F1150" s="207"/>
      <c r="G1150" s="207"/>
      <c r="H1150" s="207"/>
      <c r="I1150" s="207"/>
      <c r="J1150" s="207"/>
      <c r="K1150" s="207"/>
      <c r="L1150" s="207"/>
    </row>
    <row r="1151" spans="3:12">
      <c r="C1151" s="206"/>
      <c r="D1151" s="207"/>
      <c r="E1151" s="207"/>
      <c r="F1151" s="207"/>
      <c r="G1151" s="207"/>
      <c r="H1151" s="207"/>
      <c r="I1151" s="207"/>
      <c r="J1151" s="207"/>
      <c r="K1151" s="207"/>
      <c r="L1151" s="207"/>
    </row>
    <row r="1152" spans="3:12">
      <c r="C1152" s="206"/>
      <c r="D1152" s="207"/>
      <c r="E1152" s="207"/>
      <c r="F1152" s="207"/>
      <c r="G1152" s="207"/>
      <c r="H1152" s="207"/>
      <c r="I1152" s="207"/>
      <c r="J1152" s="207"/>
      <c r="K1152" s="207"/>
      <c r="L1152" s="207"/>
    </row>
    <row r="1153" spans="3:12">
      <c r="C1153" s="206"/>
      <c r="D1153" s="207"/>
      <c r="E1153" s="207"/>
      <c r="F1153" s="207"/>
      <c r="G1153" s="207"/>
      <c r="H1153" s="207"/>
      <c r="I1153" s="207"/>
      <c r="J1153" s="207"/>
      <c r="K1153" s="207"/>
      <c r="L1153" s="207"/>
    </row>
    <row r="1154" spans="3:12">
      <c r="C1154" s="206"/>
      <c r="D1154" s="207"/>
      <c r="E1154" s="207"/>
      <c r="F1154" s="207"/>
      <c r="G1154" s="207"/>
      <c r="H1154" s="207"/>
      <c r="I1154" s="207"/>
      <c r="J1154" s="207"/>
      <c r="K1154" s="207"/>
      <c r="L1154" s="207"/>
    </row>
    <row r="1155" spans="3:12">
      <c r="C1155" s="206"/>
      <c r="D1155" s="207"/>
      <c r="E1155" s="207"/>
      <c r="F1155" s="207"/>
      <c r="G1155" s="207"/>
      <c r="H1155" s="207"/>
      <c r="I1155" s="207"/>
      <c r="J1155" s="207"/>
      <c r="K1155" s="207"/>
      <c r="L1155" s="207"/>
    </row>
    <row r="1156" spans="3:12">
      <c r="C1156" s="206"/>
      <c r="D1156" s="207"/>
      <c r="E1156" s="207"/>
      <c r="F1156" s="207"/>
      <c r="G1156" s="207"/>
      <c r="H1156" s="207"/>
      <c r="I1156" s="207"/>
      <c r="J1156" s="207"/>
      <c r="K1156" s="207"/>
      <c r="L1156" s="207"/>
    </row>
    <row r="1157" spans="3:12">
      <c r="C1157" s="206"/>
      <c r="D1157" s="207"/>
      <c r="E1157" s="207"/>
      <c r="F1157" s="207"/>
      <c r="G1157" s="207"/>
      <c r="H1157" s="207"/>
      <c r="I1157" s="207"/>
      <c r="J1157" s="207"/>
      <c r="K1157" s="207"/>
      <c r="L1157" s="207"/>
    </row>
    <row r="1158" spans="3:12">
      <c r="C1158" s="206"/>
      <c r="D1158" s="207"/>
      <c r="E1158" s="207"/>
      <c r="F1158" s="207"/>
      <c r="G1158" s="207"/>
      <c r="H1158" s="207"/>
      <c r="I1158" s="207"/>
      <c r="J1158" s="207"/>
      <c r="K1158" s="207"/>
      <c r="L1158" s="207"/>
    </row>
    <row r="1159" spans="3:12">
      <c r="C1159" s="206"/>
      <c r="D1159" s="207"/>
      <c r="E1159" s="207"/>
      <c r="F1159" s="207"/>
      <c r="G1159" s="207"/>
      <c r="H1159" s="207"/>
      <c r="I1159" s="207"/>
      <c r="J1159" s="207"/>
      <c r="K1159" s="207"/>
      <c r="L1159" s="207"/>
    </row>
    <row r="1160" spans="3:12">
      <c r="C1160" s="206"/>
      <c r="D1160" s="207"/>
      <c r="E1160" s="207"/>
      <c r="F1160" s="207"/>
      <c r="G1160" s="207"/>
      <c r="H1160" s="207"/>
      <c r="I1160" s="207"/>
      <c r="J1160" s="207"/>
      <c r="K1160" s="207"/>
      <c r="L1160" s="207"/>
    </row>
    <row r="1161" spans="3:12">
      <c r="C1161" s="206"/>
      <c r="D1161" s="207"/>
      <c r="E1161" s="207"/>
      <c r="F1161" s="207"/>
      <c r="G1161" s="207"/>
      <c r="H1161" s="207"/>
      <c r="I1161" s="207"/>
      <c r="J1161" s="207"/>
      <c r="K1161" s="207"/>
      <c r="L1161" s="207"/>
    </row>
    <row r="1162" spans="3:12">
      <c r="C1162" s="206"/>
      <c r="D1162" s="207"/>
      <c r="E1162" s="207"/>
      <c r="F1162" s="207"/>
      <c r="G1162" s="207"/>
      <c r="H1162" s="207"/>
      <c r="I1162" s="207"/>
      <c r="J1162" s="207"/>
      <c r="K1162" s="207"/>
      <c r="L1162" s="207"/>
    </row>
    <row r="1163" spans="3:12">
      <c r="C1163" s="206"/>
      <c r="D1163" s="207"/>
      <c r="E1163" s="207"/>
      <c r="F1163" s="207"/>
      <c r="G1163" s="207"/>
      <c r="H1163" s="207"/>
      <c r="I1163" s="207"/>
      <c r="J1163" s="207"/>
      <c r="K1163" s="207"/>
      <c r="L1163" s="207"/>
    </row>
    <row r="1164" spans="3:12">
      <c r="C1164" s="206"/>
      <c r="D1164" s="207"/>
      <c r="E1164" s="207"/>
      <c r="F1164" s="207"/>
      <c r="G1164" s="207"/>
      <c r="H1164" s="207"/>
      <c r="I1164" s="207"/>
      <c r="J1164" s="207"/>
      <c r="K1164" s="207"/>
      <c r="L1164" s="207"/>
    </row>
    <row r="1165" spans="3:12">
      <c r="C1165" s="206"/>
      <c r="D1165" s="207"/>
      <c r="E1165" s="207"/>
      <c r="F1165" s="207"/>
      <c r="G1165" s="207"/>
      <c r="H1165" s="207"/>
      <c r="I1165" s="207"/>
      <c r="J1165" s="207"/>
      <c r="K1165" s="207"/>
      <c r="L1165" s="207"/>
    </row>
    <row r="1166" spans="3:12">
      <c r="C1166" s="206"/>
      <c r="D1166" s="207"/>
      <c r="E1166" s="207"/>
      <c r="F1166" s="207"/>
      <c r="G1166" s="207"/>
      <c r="H1166" s="207"/>
      <c r="I1166" s="207"/>
      <c r="J1166" s="207"/>
      <c r="K1166" s="207"/>
      <c r="L1166" s="207"/>
    </row>
    <row r="1167" spans="3:12">
      <c r="C1167" s="206"/>
      <c r="D1167" s="207"/>
      <c r="E1167" s="207"/>
      <c r="F1167" s="207"/>
      <c r="G1167" s="207"/>
      <c r="H1167" s="207"/>
      <c r="I1167" s="207"/>
      <c r="J1167" s="207"/>
      <c r="K1167" s="207"/>
      <c r="L1167" s="207"/>
    </row>
    <row r="1168" spans="3:12">
      <c r="C1168" s="206"/>
      <c r="D1168" s="207"/>
      <c r="E1168" s="207"/>
      <c r="F1168" s="207"/>
      <c r="G1168" s="207"/>
      <c r="H1168" s="207"/>
      <c r="I1168" s="207"/>
      <c r="J1168" s="207"/>
      <c r="K1168" s="207"/>
      <c r="L1168" s="207"/>
    </row>
    <row r="1169" spans="3:12">
      <c r="C1169" s="206"/>
      <c r="D1169" s="207"/>
      <c r="E1169" s="207"/>
      <c r="F1169" s="207"/>
      <c r="G1169" s="207"/>
      <c r="H1169" s="207"/>
      <c r="I1169" s="207"/>
      <c r="J1169" s="207"/>
      <c r="K1169" s="207"/>
      <c r="L1169" s="207"/>
    </row>
    <row r="1170" spans="3:12">
      <c r="C1170" s="206"/>
      <c r="D1170" s="207"/>
      <c r="E1170" s="207"/>
      <c r="F1170" s="207"/>
      <c r="G1170" s="207"/>
      <c r="H1170" s="207"/>
      <c r="I1170" s="207"/>
      <c r="J1170" s="207"/>
      <c r="K1170" s="207"/>
      <c r="L1170" s="207"/>
    </row>
    <row r="1171" spans="3:12">
      <c r="C1171" s="206"/>
      <c r="D1171" s="207"/>
      <c r="E1171" s="207"/>
      <c r="F1171" s="207"/>
      <c r="G1171" s="207"/>
      <c r="H1171" s="207"/>
      <c r="I1171" s="207"/>
      <c r="J1171" s="207"/>
      <c r="K1171" s="207"/>
      <c r="L1171" s="207"/>
    </row>
    <row r="1172" spans="3:12">
      <c r="C1172" s="206"/>
      <c r="D1172" s="207"/>
      <c r="E1172" s="207"/>
      <c r="F1172" s="207"/>
      <c r="G1172" s="207"/>
      <c r="H1172" s="207"/>
      <c r="I1172" s="207"/>
      <c r="J1172" s="207"/>
      <c r="K1172" s="207"/>
      <c r="L1172" s="207"/>
    </row>
    <row r="1173" spans="3:12">
      <c r="C1173" s="206"/>
      <c r="D1173" s="207"/>
      <c r="E1173" s="207"/>
      <c r="F1173" s="207"/>
      <c r="G1173" s="207"/>
      <c r="H1173" s="207"/>
      <c r="I1173" s="207"/>
      <c r="J1173" s="207"/>
      <c r="K1173" s="207"/>
      <c r="L1173" s="207"/>
    </row>
    <row r="1174" spans="3:12">
      <c r="C1174" s="206"/>
      <c r="D1174" s="207"/>
      <c r="E1174" s="207"/>
      <c r="F1174" s="207"/>
      <c r="G1174" s="207"/>
      <c r="H1174" s="207"/>
      <c r="I1174" s="207"/>
      <c r="J1174" s="207"/>
      <c r="K1174" s="207"/>
      <c r="L1174" s="207"/>
    </row>
    <row r="1175" spans="3:12">
      <c r="C1175" s="206"/>
      <c r="D1175" s="207"/>
      <c r="E1175" s="207"/>
      <c r="F1175" s="207"/>
      <c r="G1175" s="207"/>
      <c r="H1175" s="207"/>
      <c r="I1175" s="207"/>
      <c r="J1175" s="207"/>
      <c r="K1175" s="207"/>
      <c r="L1175" s="207"/>
    </row>
    <row r="1176" spans="3:12">
      <c r="C1176" s="206"/>
      <c r="D1176" s="207"/>
      <c r="E1176" s="207"/>
      <c r="F1176" s="207"/>
      <c r="G1176" s="207"/>
      <c r="H1176" s="207"/>
      <c r="I1176" s="207"/>
      <c r="J1176" s="207"/>
      <c r="K1176" s="207"/>
      <c r="L1176" s="207"/>
    </row>
    <row r="1177" spans="3:12">
      <c r="C1177" s="206"/>
      <c r="D1177" s="207"/>
      <c r="E1177" s="207"/>
      <c r="F1177" s="207"/>
      <c r="G1177" s="207"/>
      <c r="H1177" s="207"/>
      <c r="I1177" s="207"/>
      <c r="J1177" s="207"/>
      <c r="K1177" s="207"/>
      <c r="L1177" s="207"/>
    </row>
    <row r="1178" spans="3:12">
      <c r="C1178" s="206"/>
      <c r="D1178" s="207"/>
      <c r="E1178" s="207"/>
      <c r="F1178" s="207"/>
      <c r="G1178" s="207"/>
      <c r="H1178" s="207"/>
      <c r="I1178" s="207"/>
      <c r="J1178" s="207"/>
      <c r="K1178" s="207"/>
      <c r="L1178" s="207"/>
    </row>
    <row r="1179" spans="3:12">
      <c r="C1179" s="206"/>
      <c r="D1179" s="207"/>
      <c r="E1179" s="207"/>
      <c r="F1179" s="207"/>
      <c r="G1179" s="207"/>
      <c r="H1179" s="207"/>
      <c r="I1179" s="207"/>
      <c r="J1179" s="207"/>
      <c r="K1179" s="207"/>
      <c r="L1179" s="207"/>
    </row>
    <row r="1180" spans="3:12">
      <c r="C1180" s="206"/>
      <c r="D1180" s="207"/>
      <c r="E1180" s="207"/>
      <c r="F1180" s="207"/>
      <c r="G1180" s="207"/>
      <c r="H1180" s="207"/>
      <c r="I1180" s="207"/>
      <c r="J1180" s="207"/>
      <c r="K1180" s="207"/>
      <c r="L1180" s="207"/>
    </row>
    <row r="1181" spans="3:12">
      <c r="C1181" s="206"/>
      <c r="D1181" s="207"/>
      <c r="E1181" s="207"/>
      <c r="F1181" s="207"/>
      <c r="G1181" s="207"/>
      <c r="H1181" s="207"/>
      <c r="I1181" s="207"/>
      <c r="J1181" s="207"/>
      <c r="K1181" s="207"/>
      <c r="L1181" s="207"/>
    </row>
    <row r="1182" spans="3:12">
      <c r="C1182" s="206"/>
      <c r="D1182" s="207"/>
      <c r="E1182" s="207"/>
      <c r="F1182" s="207"/>
      <c r="G1182" s="207"/>
      <c r="H1182" s="207"/>
      <c r="I1182" s="207"/>
      <c r="J1182" s="207"/>
      <c r="K1182" s="207"/>
      <c r="L1182" s="207"/>
    </row>
    <row r="1183" spans="3:12">
      <c r="C1183" s="206"/>
      <c r="D1183" s="207"/>
      <c r="E1183" s="207"/>
      <c r="F1183" s="207"/>
      <c r="G1183" s="207"/>
      <c r="H1183" s="207"/>
      <c r="I1183" s="207"/>
      <c r="J1183" s="207"/>
      <c r="K1183" s="207"/>
      <c r="L1183" s="207"/>
    </row>
    <row r="1184" spans="3:12">
      <c r="C1184" s="206"/>
      <c r="D1184" s="207"/>
      <c r="E1184" s="207"/>
      <c r="F1184" s="207"/>
      <c r="G1184" s="207"/>
      <c r="H1184" s="207"/>
      <c r="I1184" s="207"/>
      <c r="J1184" s="207"/>
      <c r="K1184" s="207"/>
      <c r="L1184" s="207"/>
    </row>
    <row r="1185" spans="3:12">
      <c r="C1185" s="206"/>
      <c r="D1185" s="207"/>
      <c r="E1185" s="207"/>
      <c r="F1185" s="207"/>
      <c r="G1185" s="207"/>
      <c r="H1185" s="207"/>
      <c r="I1185" s="207"/>
      <c r="J1185" s="207"/>
      <c r="K1185" s="207"/>
      <c r="L1185" s="207"/>
    </row>
    <row r="1186" spans="3:12">
      <c r="C1186" s="206"/>
      <c r="D1186" s="207"/>
      <c r="E1186" s="207"/>
      <c r="F1186" s="207"/>
      <c r="G1186" s="207"/>
      <c r="H1186" s="207"/>
      <c r="I1186" s="207"/>
      <c r="J1186" s="207"/>
      <c r="K1186" s="207"/>
      <c r="L1186" s="207"/>
    </row>
    <row r="1187" spans="3:12">
      <c r="C1187" s="206"/>
      <c r="D1187" s="207"/>
      <c r="E1187" s="207"/>
      <c r="F1187" s="207"/>
      <c r="G1187" s="207"/>
      <c r="H1187" s="207"/>
      <c r="I1187" s="207"/>
      <c r="J1187" s="207"/>
      <c r="K1187" s="207"/>
      <c r="L1187" s="207"/>
    </row>
    <row r="1188" spans="3:12">
      <c r="C1188" s="206"/>
      <c r="D1188" s="207"/>
      <c r="E1188" s="207"/>
      <c r="F1188" s="207"/>
      <c r="G1188" s="207"/>
      <c r="H1188" s="207"/>
      <c r="I1188" s="207"/>
      <c r="J1188" s="207"/>
      <c r="K1188" s="207"/>
      <c r="L1188" s="207"/>
    </row>
    <row r="1189" spans="3:12">
      <c r="C1189" s="206"/>
      <c r="D1189" s="207"/>
      <c r="E1189" s="207"/>
      <c r="F1189" s="207"/>
      <c r="G1189" s="207"/>
      <c r="H1189" s="207"/>
      <c r="I1189" s="207"/>
      <c r="J1189" s="207"/>
      <c r="K1189" s="207"/>
      <c r="L1189" s="207"/>
    </row>
    <row r="1190" spans="3:12">
      <c r="C1190" s="206"/>
      <c r="D1190" s="207"/>
      <c r="E1190" s="207"/>
      <c r="F1190" s="207"/>
      <c r="G1190" s="207"/>
      <c r="H1190" s="207"/>
      <c r="I1190" s="207"/>
      <c r="J1190" s="207"/>
      <c r="K1190" s="207"/>
      <c r="L1190" s="207"/>
    </row>
    <row r="1191" spans="3:12">
      <c r="C1191" s="206"/>
      <c r="D1191" s="207"/>
      <c r="E1191" s="207"/>
      <c r="F1191" s="207"/>
      <c r="G1191" s="207"/>
      <c r="H1191" s="207"/>
      <c r="I1191" s="207"/>
      <c r="J1191" s="207"/>
      <c r="K1191" s="207"/>
      <c r="L1191" s="207"/>
    </row>
    <row r="1192" spans="3:12">
      <c r="C1192" s="206"/>
      <c r="D1192" s="207"/>
      <c r="E1192" s="207"/>
      <c r="F1192" s="207"/>
      <c r="G1192" s="207"/>
      <c r="H1192" s="207"/>
      <c r="I1192" s="207"/>
      <c r="J1192" s="207"/>
      <c r="K1192" s="207"/>
      <c r="L1192" s="207"/>
    </row>
    <row r="1193" spans="3:12">
      <c r="C1193" s="206"/>
      <c r="D1193" s="207"/>
      <c r="E1193" s="207"/>
      <c r="F1193" s="207"/>
      <c r="G1193" s="207"/>
      <c r="H1193" s="207"/>
      <c r="I1193" s="207"/>
      <c r="J1193" s="207"/>
      <c r="K1193" s="207"/>
      <c r="L1193" s="207"/>
    </row>
    <row r="1194" spans="3:12">
      <c r="C1194" s="206"/>
      <c r="D1194" s="207"/>
      <c r="E1194" s="207"/>
      <c r="F1194" s="207"/>
      <c r="G1194" s="207"/>
      <c r="H1194" s="207"/>
      <c r="I1194" s="207"/>
      <c r="J1194" s="207"/>
      <c r="K1194" s="207"/>
      <c r="L1194" s="207"/>
    </row>
    <row r="1195" spans="3:12">
      <c r="C1195" s="206"/>
      <c r="D1195" s="207"/>
      <c r="E1195" s="207"/>
      <c r="F1195" s="207"/>
      <c r="G1195" s="207"/>
      <c r="H1195" s="207"/>
      <c r="I1195" s="207"/>
      <c r="J1195" s="207"/>
      <c r="K1195" s="207"/>
      <c r="L1195" s="207"/>
    </row>
    <row r="1196" spans="3:12">
      <c r="C1196" s="206"/>
      <c r="D1196" s="207"/>
      <c r="E1196" s="207"/>
      <c r="F1196" s="207"/>
      <c r="G1196" s="207"/>
      <c r="H1196" s="207"/>
      <c r="I1196" s="207"/>
      <c r="J1196" s="207"/>
      <c r="K1196" s="207"/>
      <c r="L1196" s="207"/>
    </row>
    <row r="1197" spans="3:12">
      <c r="C1197" s="206"/>
      <c r="D1197" s="207"/>
      <c r="E1197" s="207"/>
      <c r="F1197" s="207"/>
      <c r="G1197" s="207"/>
      <c r="H1197" s="207"/>
      <c r="I1197" s="207"/>
      <c r="J1197" s="207"/>
      <c r="K1197" s="207"/>
      <c r="L1197" s="207"/>
    </row>
    <row r="1198" spans="3:12">
      <c r="C1198" s="206"/>
      <c r="D1198" s="207"/>
      <c r="E1198" s="207"/>
      <c r="F1198" s="207"/>
      <c r="G1198" s="207"/>
      <c r="H1198" s="207"/>
      <c r="I1198" s="207"/>
      <c r="J1198" s="207"/>
      <c r="K1198" s="207"/>
      <c r="L1198" s="207"/>
    </row>
    <row r="1199" spans="3:12">
      <c r="C1199" s="206"/>
      <c r="D1199" s="207"/>
      <c r="E1199" s="207"/>
      <c r="F1199" s="207"/>
      <c r="G1199" s="207"/>
      <c r="H1199" s="207"/>
      <c r="I1199" s="207"/>
      <c r="J1199" s="207"/>
      <c r="K1199" s="207"/>
      <c r="L1199" s="207"/>
    </row>
    <row r="1200" spans="3:12">
      <c r="C1200" s="206"/>
      <c r="D1200" s="207"/>
      <c r="E1200" s="207"/>
      <c r="F1200" s="207"/>
      <c r="G1200" s="207"/>
      <c r="H1200" s="207"/>
      <c r="I1200" s="207"/>
      <c r="J1200" s="207"/>
      <c r="K1200" s="207"/>
      <c r="L1200" s="207"/>
    </row>
    <row r="1201" spans="3:12">
      <c r="C1201" s="206"/>
      <c r="D1201" s="207"/>
      <c r="E1201" s="207"/>
      <c r="F1201" s="207"/>
      <c r="G1201" s="207"/>
      <c r="H1201" s="207"/>
      <c r="I1201" s="207"/>
      <c r="J1201" s="207"/>
      <c r="K1201" s="207"/>
      <c r="L1201" s="207"/>
    </row>
    <row r="1202" spans="3:12">
      <c r="C1202" s="206"/>
      <c r="D1202" s="207"/>
      <c r="E1202" s="207"/>
      <c r="F1202" s="207"/>
      <c r="G1202" s="207"/>
      <c r="H1202" s="207"/>
      <c r="I1202" s="207"/>
      <c r="J1202" s="207"/>
      <c r="K1202" s="207"/>
      <c r="L1202" s="207"/>
    </row>
    <row r="1203" spans="3:12">
      <c r="C1203" s="206"/>
      <c r="D1203" s="207"/>
      <c r="E1203" s="207"/>
      <c r="F1203" s="207"/>
      <c r="G1203" s="207"/>
      <c r="H1203" s="207"/>
      <c r="I1203" s="207"/>
      <c r="J1203" s="207"/>
      <c r="K1203" s="207"/>
      <c r="L1203" s="207"/>
    </row>
    <row r="1204" spans="3:12">
      <c r="C1204" s="206"/>
      <c r="D1204" s="207"/>
      <c r="E1204" s="207"/>
      <c r="F1204" s="207"/>
      <c r="G1204" s="207"/>
      <c r="H1204" s="207"/>
      <c r="I1204" s="207"/>
      <c r="J1204" s="207"/>
      <c r="K1204" s="207"/>
      <c r="L1204" s="207"/>
    </row>
    <row r="1205" spans="3:12">
      <c r="C1205" s="206"/>
      <c r="D1205" s="207"/>
      <c r="E1205" s="207"/>
      <c r="F1205" s="207"/>
      <c r="G1205" s="207"/>
      <c r="H1205" s="207"/>
      <c r="I1205" s="207"/>
      <c r="J1205" s="207"/>
      <c r="K1205" s="207"/>
      <c r="L1205" s="207"/>
    </row>
    <row r="1206" spans="3:12">
      <c r="C1206" s="206"/>
      <c r="D1206" s="207"/>
      <c r="E1206" s="207"/>
      <c r="F1206" s="207"/>
      <c r="G1206" s="207"/>
      <c r="H1206" s="207"/>
      <c r="I1206" s="207"/>
      <c r="J1206" s="207"/>
      <c r="K1206" s="207"/>
      <c r="L1206" s="207"/>
    </row>
    <row r="1207" spans="3:12">
      <c r="C1207" s="206"/>
      <c r="D1207" s="207"/>
      <c r="E1207" s="207"/>
      <c r="F1207" s="207"/>
      <c r="G1207" s="207"/>
      <c r="H1207" s="207"/>
      <c r="I1207" s="207"/>
      <c r="J1207" s="207"/>
      <c r="K1207" s="207"/>
      <c r="L1207" s="207"/>
    </row>
    <row r="1208" spans="3:12">
      <c r="C1208" s="206"/>
      <c r="D1208" s="207"/>
      <c r="E1208" s="207"/>
      <c r="F1208" s="207"/>
      <c r="G1208" s="207"/>
      <c r="H1208" s="207"/>
      <c r="I1208" s="207"/>
      <c r="J1208" s="207"/>
      <c r="K1208" s="207"/>
      <c r="L1208" s="207"/>
    </row>
    <row r="1209" spans="3:12">
      <c r="C1209" s="206"/>
      <c r="D1209" s="207"/>
      <c r="E1209" s="207"/>
      <c r="F1209" s="207"/>
      <c r="G1209" s="207"/>
      <c r="H1209" s="207"/>
      <c r="I1209" s="207"/>
      <c r="J1209" s="207"/>
      <c r="K1209" s="207"/>
      <c r="L1209" s="207"/>
    </row>
    <row r="1210" spans="3:12">
      <c r="C1210" s="206"/>
      <c r="D1210" s="207"/>
      <c r="E1210" s="207"/>
      <c r="F1210" s="207"/>
      <c r="G1210" s="207"/>
      <c r="H1210" s="207"/>
      <c r="I1210" s="207"/>
      <c r="J1210" s="207"/>
      <c r="K1210" s="207"/>
      <c r="L1210" s="207"/>
    </row>
    <row r="1211" spans="3:12">
      <c r="C1211" s="206"/>
      <c r="D1211" s="207"/>
      <c r="E1211" s="207"/>
      <c r="F1211" s="207"/>
      <c r="G1211" s="207"/>
      <c r="H1211" s="207"/>
      <c r="I1211" s="207"/>
      <c r="J1211" s="207"/>
      <c r="K1211" s="207"/>
      <c r="L1211" s="207"/>
    </row>
    <row r="1212" spans="3:12">
      <c r="C1212" s="206"/>
      <c r="D1212" s="207"/>
      <c r="E1212" s="207"/>
      <c r="F1212" s="207"/>
      <c r="G1212" s="207"/>
      <c r="H1212" s="207"/>
      <c r="I1212" s="207"/>
      <c r="J1212" s="207"/>
      <c r="K1212" s="207"/>
      <c r="L1212" s="207"/>
    </row>
    <row r="1213" spans="3:12">
      <c r="C1213" s="206"/>
      <c r="D1213" s="207"/>
      <c r="E1213" s="207"/>
      <c r="F1213" s="207"/>
      <c r="G1213" s="207"/>
      <c r="H1213" s="207"/>
      <c r="I1213" s="207"/>
      <c r="J1213" s="207"/>
      <c r="K1213" s="207"/>
      <c r="L1213" s="207"/>
    </row>
    <row r="1214" spans="3:12">
      <c r="C1214" s="206"/>
      <c r="D1214" s="207"/>
      <c r="E1214" s="207"/>
      <c r="F1214" s="207"/>
      <c r="G1214" s="207"/>
      <c r="H1214" s="207"/>
      <c r="I1214" s="207"/>
      <c r="J1214" s="207"/>
      <c r="K1214" s="207"/>
      <c r="L1214" s="207"/>
    </row>
    <row r="1215" spans="3:12">
      <c r="C1215" s="206"/>
      <c r="D1215" s="207"/>
      <c r="E1215" s="207"/>
      <c r="F1215" s="207"/>
      <c r="G1215" s="207"/>
      <c r="H1215" s="207"/>
      <c r="I1215" s="207"/>
      <c r="J1215" s="207"/>
      <c r="K1215" s="207"/>
      <c r="L1215" s="207"/>
    </row>
    <row r="1216" spans="3:12">
      <c r="C1216" s="206"/>
      <c r="D1216" s="207"/>
      <c r="E1216" s="207"/>
      <c r="F1216" s="207"/>
      <c r="G1216" s="207"/>
      <c r="H1216" s="207"/>
      <c r="I1216" s="207"/>
      <c r="J1216" s="207"/>
      <c r="K1216" s="207"/>
      <c r="L1216" s="207"/>
    </row>
    <row r="1217" spans="3:12">
      <c r="C1217" s="206"/>
      <c r="D1217" s="207"/>
      <c r="E1217" s="207"/>
      <c r="F1217" s="207"/>
      <c r="G1217" s="207"/>
      <c r="H1217" s="207"/>
      <c r="I1217" s="207"/>
      <c r="J1217" s="207"/>
      <c r="K1217" s="207"/>
      <c r="L1217" s="207"/>
    </row>
    <row r="1218" spans="3:12">
      <c r="C1218" s="206"/>
      <c r="D1218" s="207"/>
      <c r="E1218" s="207"/>
      <c r="F1218" s="207"/>
      <c r="G1218" s="207"/>
      <c r="H1218" s="207"/>
      <c r="I1218" s="207"/>
      <c r="J1218" s="207"/>
      <c r="K1218" s="207"/>
      <c r="L1218" s="207"/>
    </row>
    <row r="1219" spans="3:12">
      <c r="C1219" s="206"/>
      <c r="D1219" s="207"/>
      <c r="E1219" s="207"/>
      <c r="F1219" s="207"/>
      <c r="G1219" s="207"/>
      <c r="H1219" s="207"/>
      <c r="I1219" s="207"/>
      <c r="J1219" s="207"/>
      <c r="K1219" s="207"/>
      <c r="L1219" s="207"/>
    </row>
    <row r="1220" spans="3:12">
      <c r="C1220" s="206"/>
      <c r="D1220" s="207"/>
      <c r="E1220" s="207"/>
      <c r="F1220" s="207"/>
      <c r="G1220" s="207"/>
      <c r="H1220" s="207"/>
      <c r="I1220" s="207"/>
      <c r="J1220" s="207"/>
      <c r="K1220" s="207"/>
      <c r="L1220" s="207"/>
    </row>
    <row r="1221" spans="3:12">
      <c r="C1221" s="206"/>
      <c r="D1221" s="207"/>
      <c r="E1221" s="207"/>
      <c r="F1221" s="207"/>
      <c r="G1221" s="207"/>
      <c r="H1221" s="207"/>
      <c r="I1221" s="207"/>
      <c r="J1221" s="207"/>
      <c r="K1221" s="207"/>
      <c r="L1221" s="207"/>
    </row>
    <row r="1222" spans="3:12">
      <c r="C1222" s="206"/>
      <c r="D1222" s="207"/>
      <c r="E1222" s="207"/>
      <c r="F1222" s="207"/>
      <c r="G1222" s="207"/>
      <c r="H1222" s="207"/>
      <c r="I1222" s="207"/>
      <c r="J1222" s="207"/>
      <c r="K1222" s="207"/>
      <c r="L1222" s="207"/>
    </row>
    <row r="1223" spans="3:12">
      <c r="C1223" s="206"/>
      <c r="D1223" s="207"/>
      <c r="E1223" s="207"/>
      <c r="F1223" s="207"/>
      <c r="G1223" s="207"/>
      <c r="H1223" s="207"/>
      <c r="I1223" s="207"/>
      <c r="J1223" s="207"/>
      <c r="K1223" s="207"/>
      <c r="L1223" s="207"/>
    </row>
    <row r="1224" spans="3:12">
      <c r="C1224" s="206"/>
      <c r="D1224" s="207"/>
      <c r="E1224" s="207"/>
      <c r="F1224" s="207"/>
      <c r="G1224" s="207"/>
      <c r="H1224" s="207"/>
      <c r="I1224" s="207"/>
      <c r="J1224" s="207"/>
      <c r="K1224" s="207"/>
      <c r="L1224" s="207"/>
    </row>
    <row r="1225" spans="3:12">
      <c r="C1225" s="206"/>
      <c r="D1225" s="207"/>
      <c r="E1225" s="207"/>
      <c r="F1225" s="207"/>
      <c r="G1225" s="207"/>
      <c r="H1225" s="207"/>
      <c r="I1225" s="207"/>
      <c r="J1225" s="207"/>
      <c r="K1225" s="207"/>
      <c r="L1225" s="207"/>
    </row>
    <row r="1226" spans="3:12">
      <c r="C1226" s="206"/>
      <c r="D1226" s="207"/>
      <c r="E1226" s="207"/>
      <c r="F1226" s="207"/>
      <c r="G1226" s="207"/>
      <c r="H1226" s="207"/>
      <c r="I1226" s="207"/>
      <c r="J1226" s="207"/>
      <c r="K1226" s="207"/>
      <c r="L1226" s="207"/>
    </row>
    <row r="1227" spans="3:12">
      <c r="C1227" s="206"/>
      <c r="D1227" s="207"/>
      <c r="E1227" s="207"/>
      <c r="F1227" s="207"/>
      <c r="G1227" s="207"/>
      <c r="H1227" s="207"/>
      <c r="I1227" s="207"/>
      <c r="J1227" s="207"/>
      <c r="K1227" s="207"/>
      <c r="L1227" s="207"/>
    </row>
    <row r="1228" spans="3:12">
      <c r="C1228" s="206"/>
      <c r="D1228" s="207"/>
      <c r="E1228" s="207"/>
      <c r="F1228" s="207"/>
      <c r="G1228" s="207"/>
      <c r="H1228" s="207"/>
      <c r="I1228" s="207"/>
      <c r="J1228" s="207"/>
      <c r="K1228" s="207"/>
      <c r="L1228" s="207"/>
    </row>
    <row r="1229" spans="3:12">
      <c r="C1229" s="206"/>
      <c r="D1229" s="207"/>
      <c r="E1229" s="207"/>
      <c r="F1229" s="207"/>
      <c r="G1229" s="207"/>
      <c r="H1229" s="207"/>
      <c r="I1229" s="207"/>
      <c r="J1229" s="207"/>
      <c r="K1229" s="207"/>
      <c r="L1229" s="207"/>
    </row>
    <row r="1230" spans="3:12">
      <c r="C1230" s="206"/>
      <c r="D1230" s="207"/>
      <c r="E1230" s="207"/>
      <c r="F1230" s="207"/>
      <c r="G1230" s="207"/>
      <c r="H1230" s="207"/>
      <c r="I1230" s="207"/>
      <c r="J1230" s="207"/>
      <c r="K1230" s="207"/>
      <c r="L1230" s="207"/>
    </row>
    <row r="1231" spans="3:12">
      <c r="C1231" s="206"/>
      <c r="D1231" s="207"/>
      <c r="E1231" s="207"/>
      <c r="F1231" s="207"/>
      <c r="G1231" s="207"/>
      <c r="H1231" s="207"/>
      <c r="I1231" s="207"/>
      <c r="J1231" s="207"/>
      <c r="K1231" s="207"/>
      <c r="L1231" s="207"/>
    </row>
    <row r="1232" spans="3:12">
      <c r="C1232" s="206"/>
      <c r="D1232" s="207"/>
      <c r="E1232" s="207"/>
      <c r="F1232" s="207"/>
      <c r="G1232" s="207"/>
      <c r="H1232" s="207"/>
      <c r="I1232" s="207"/>
      <c r="J1232" s="207"/>
      <c r="K1232" s="207"/>
      <c r="L1232" s="207"/>
    </row>
    <row r="1233" spans="3:12">
      <c r="C1233" s="206"/>
      <c r="D1233" s="207"/>
      <c r="E1233" s="207"/>
      <c r="F1233" s="207"/>
      <c r="G1233" s="207"/>
      <c r="H1233" s="207"/>
      <c r="I1233" s="207"/>
      <c r="J1233" s="207"/>
      <c r="K1233" s="207"/>
      <c r="L1233" s="207"/>
    </row>
    <row r="1234" spans="3:12">
      <c r="C1234" s="206"/>
      <c r="D1234" s="207"/>
      <c r="E1234" s="207"/>
      <c r="F1234" s="207"/>
      <c r="G1234" s="207"/>
      <c r="H1234" s="207"/>
      <c r="I1234" s="207"/>
      <c r="J1234" s="207"/>
      <c r="K1234" s="207"/>
      <c r="L1234" s="207"/>
    </row>
    <row r="1235" spans="3:12">
      <c r="C1235" s="206"/>
      <c r="D1235" s="207"/>
      <c r="E1235" s="207"/>
      <c r="F1235" s="207"/>
      <c r="G1235" s="207"/>
      <c r="H1235" s="207"/>
      <c r="I1235" s="207"/>
      <c r="J1235" s="207"/>
      <c r="K1235" s="207"/>
      <c r="L1235" s="207"/>
    </row>
    <row r="1236" spans="3:12">
      <c r="C1236" s="206"/>
      <c r="D1236" s="207"/>
      <c r="E1236" s="207"/>
      <c r="F1236" s="207"/>
      <c r="G1236" s="207"/>
      <c r="H1236" s="207"/>
      <c r="I1236" s="207"/>
      <c r="J1236" s="207"/>
      <c r="K1236" s="207"/>
      <c r="L1236" s="207"/>
    </row>
    <row r="1237" spans="3:12">
      <c r="C1237" s="206"/>
      <c r="D1237" s="207"/>
      <c r="E1237" s="207"/>
      <c r="F1237" s="207"/>
      <c r="G1237" s="207"/>
      <c r="H1237" s="207"/>
      <c r="I1237" s="207"/>
      <c r="J1237" s="207"/>
      <c r="K1237" s="207"/>
      <c r="L1237" s="207"/>
    </row>
    <row r="1238" spans="3:12">
      <c r="C1238" s="206"/>
      <c r="D1238" s="207"/>
      <c r="E1238" s="207"/>
      <c r="F1238" s="207"/>
      <c r="G1238" s="207"/>
      <c r="H1238" s="207"/>
      <c r="I1238" s="207"/>
      <c r="J1238" s="207"/>
      <c r="K1238" s="207"/>
      <c r="L1238" s="207"/>
    </row>
    <row r="1239" spans="3:12">
      <c r="C1239" s="206"/>
      <c r="D1239" s="207"/>
      <c r="E1239" s="207"/>
      <c r="F1239" s="207"/>
      <c r="G1239" s="207"/>
      <c r="H1239" s="207"/>
      <c r="I1239" s="207"/>
      <c r="J1239" s="207"/>
      <c r="K1239" s="207"/>
      <c r="L1239" s="207"/>
    </row>
    <row r="1240" spans="3:12">
      <c r="C1240" s="206"/>
      <c r="D1240" s="207"/>
      <c r="E1240" s="207"/>
      <c r="F1240" s="207"/>
      <c r="G1240" s="207"/>
      <c r="H1240" s="207"/>
      <c r="I1240" s="207"/>
      <c r="J1240" s="207"/>
      <c r="K1240" s="207"/>
      <c r="L1240" s="207"/>
    </row>
    <row r="1241" spans="3:12">
      <c r="C1241" s="206"/>
      <c r="D1241" s="207"/>
      <c r="E1241" s="207"/>
      <c r="F1241" s="207"/>
      <c r="G1241" s="207"/>
      <c r="H1241" s="207"/>
      <c r="I1241" s="207"/>
      <c r="J1241" s="207"/>
      <c r="K1241" s="207"/>
      <c r="L1241" s="207"/>
    </row>
    <row r="1242" spans="3:12">
      <c r="C1242" s="206"/>
      <c r="D1242" s="207"/>
      <c r="E1242" s="207"/>
      <c r="F1242" s="207"/>
      <c r="G1242" s="207"/>
      <c r="H1242" s="207"/>
      <c r="I1242" s="207"/>
      <c r="J1242" s="207"/>
      <c r="K1242" s="207"/>
      <c r="L1242" s="207"/>
    </row>
    <row r="1243" spans="3:12">
      <c r="C1243" s="206"/>
      <c r="D1243" s="207"/>
      <c r="E1243" s="207"/>
      <c r="F1243" s="207"/>
      <c r="G1243" s="207"/>
      <c r="H1243" s="207"/>
      <c r="I1243" s="207"/>
      <c r="J1243" s="207"/>
      <c r="K1243" s="207"/>
      <c r="L1243" s="207"/>
    </row>
    <row r="1244" spans="3:12">
      <c r="C1244" s="206"/>
      <c r="D1244" s="207"/>
      <c r="E1244" s="207"/>
      <c r="F1244" s="207"/>
      <c r="G1244" s="207"/>
      <c r="H1244" s="207"/>
      <c r="I1244" s="207"/>
      <c r="J1244" s="207"/>
      <c r="K1244" s="207"/>
      <c r="L1244" s="207"/>
    </row>
    <row r="1245" spans="3:12">
      <c r="C1245" s="206"/>
    </row>
    <row r="1246" spans="3:12">
      <c r="C1246" s="206"/>
    </row>
    <row r="1247" spans="3:12">
      <c r="C1247" s="206"/>
    </row>
    <row r="1248" spans="3:12">
      <c r="C1248" s="206"/>
    </row>
    <row r="1249" spans="3:3">
      <c r="C1249" s="206"/>
    </row>
    <row r="1250" spans="3:3">
      <c r="C1250" s="206"/>
    </row>
    <row r="1251" spans="3:3">
      <c r="C1251" s="206"/>
    </row>
    <row r="1252" spans="3:3">
      <c r="C1252" s="206"/>
    </row>
    <row r="1253" spans="3:3">
      <c r="C1253" s="206"/>
    </row>
    <row r="1254" spans="3:3">
      <c r="C1254" s="206"/>
    </row>
    <row r="1255" spans="3:3">
      <c r="C1255" s="206"/>
    </row>
    <row r="1256" spans="3:3">
      <c r="C1256" s="206"/>
    </row>
    <row r="1257" spans="3:3">
      <c r="C1257" s="206"/>
    </row>
    <row r="1258" spans="3:3">
      <c r="C1258" s="206"/>
    </row>
    <row r="1259" spans="3:3">
      <c r="C1259" s="206"/>
    </row>
    <row r="1260" spans="3:3">
      <c r="C1260" s="206"/>
    </row>
    <row r="1261" spans="3:3">
      <c r="C1261" s="206"/>
    </row>
    <row r="1262" spans="3:3">
      <c r="C1262" s="206"/>
    </row>
    <row r="1263" spans="3:3">
      <c r="C1263" s="206"/>
    </row>
    <row r="1264" spans="3:3">
      <c r="C1264" s="206"/>
    </row>
    <row r="1265" spans="3:3">
      <c r="C1265" s="206"/>
    </row>
    <row r="1266" spans="3:3">
      <c r="C1266" s="206"/>
    </row>
    <row r="1267" spans="3:3">
      <c r="C1267" s="206"/>
    </row>
    <row r="1268" spans="3:3">
      <c r="C1268" s="206"/>
    </row>
    <row r="1269" spans="3:3">
      <c r="C1269" s="206"/>
    </row>
    <row r="1270" spans="3:3">
      <c r="C1270" s="206"/>
    </row>
    <row r="1271" spans="3:3">
      <c r="C1271" s="206"/>
    </row>
    <row r="1272" spans="3:3">
      <c r="C1272" s="206"/>
    </row>
    <row r="1273" spans="3:3">
      <c r="C1273" s="206"/>
    </row>
    <row r="1274" spans="3:3">
      <c r="C1274" s="206"/>
    </row>
    <row r="1275" spans="3:3">
      <c r="C1275" s="206"/>
    </row>
    <row r="1276" spans="3:3">
      <c r="C1276" s="206"/>
    </row>
    <row r="1277" spans="3:3">
      <c r="C1277" s="206"/>
    </row>
    <row r="1278" spans="3:3">
      <c r="C1278" s="206"/>
    </row>
    <row r="1279" spans="3:3">
      <c r="C1279" s="206"/>
    </row>
    <row r="1280" spans="3:3">
      <c r="C1280" s="206"/>
    </row>
    <row r="1281" spans="3:3">
      <c r="C1281" s="206"/>
    </row>
    <row r="1282" spans="3:3">
      <c r="C1282" s="206"/>
    </row>
    <row r="1283" spans="3:3">
      <c r="C1283" s="206"/>
    </row>
    <row r="1284" spans="3:3">
      <c r="C1284" s="206"/>
    </row>
    <row r="1285" spans="3:3">
      <c r="C1285" s="206"/>
    </row>
    <row r="1286" spans="3:3">
      <c r="C1286" s="206"/>
    </row>
    <row r="1287" spans="3:3">
      <c r="C1287" s="206"/>
    </row>
    <row r="1288" spans="3:3">
      <c r="C1288" s="206"/>
    </row>
    <row r="1289" spans="3:3">
      <c r="C1289" s="206"/>
    </row>
    <row r="1290" spans="3:3">
      <c r="C1290" s="206"/>
    </row>
    <row r="1291" spans="3:3">
      <c r="C1291" s="206"/>
    </row>
    <row r="1292" spans="3:3">
      <c r="C1292" s="206"/>
    </row>
    <row r="1293" spans="3:3">
      <c r="C1293" s="206"/>
    </row>
    <row r="1294" spans="3:3">
      <c r="C1294" s="206"/>
    </row>
    <row r="1295" spans="3:3">
      <c r="C1295" s="206"/>
    </row>
    <row r="1296" spans="3:3">
      <c r="C1296" s="206"/>
    </row>
    <row r="1297" spans="3:3">
      <c r="C1297" s="206"/>
    </row>
    <row r="1298" spans="3:3">
      <c r="C1298" s="206"/>
    </row>
    <row r="1299" spans="3:3">
      <c r="C1299" s="206"/>
    </row>
    <row r="1300" spans="3:3">
      <c r="C1300" s="206"/>
    </row>
    <row r="1301" spans="3:3">
      <c r="C1301" s="206"/>
    </row>
    <row r="4631" ht="27" customHeight="1"/>
    <row r="4632" ht="27" customHeight="1"/>
    <row r="4633" ht="27" customHeight="1"/>
    <row r="4634" ht="27" customHeight="1"/>
    <row r="4635" ht="27" customHeight="1"/>
    <row r="4636" ht="27" customHeight="1"/>
    <row r="4637" ht="27" customHeight="1"/>
    <row r="4638" ht="27" customHeight="1"/>
    <row r="4639" ht="27" customHeight="1"/>
    <row r="4640" ht="27" customHeight="1"/>
    <row r="4641" ht="27" customHeight="1"/>
    <row r="4642" ht="27" customHeight="1"/>
    <row r="4643" ht="27" customHeight="1"/>
    <row r="4644" ht="27" customHeight="1"/>
    <row r="4645" ht="27" customHeight="1"/>
    <row r="4646" ht="27" customHeight="1"/>
    <row r="4647" ht="27" customHeight="1"/>
    <row r="4648" ht="27" customHeight="1"/>
    <row r="4649" ht="27" customHeight="1"/>
    <row r="4650" ht="27" customHeight="1"/>
    <row r="4651" ht="27" customHeight="1"/>
    <row r="4652" ht="27" customHeight="1"/>
    <row r="4653" ht="27" customHeight="1"/>
    <row r="4654" ht="27" customHeight="1"/>
    <row r="4655" ht="27" customHeight="1"/>
    <row r="4656" ht="27" customHeight="1"/>
    <row r="4657" ht="27" customHeight="1"/>
    <row r="4658" ht="27" customHeight="1"/>
    <row r="4659" ht="27" customHeight="1"/>
    <row r="4660" ht="27" customHeight="1"/>
    <row r="4661" ht="27" customHeight="1"/>
    <row r="4662" ht="27" customHeight="1"/>
    <row r="4663" ht="27" customHeight="1"/>
    <row r="4664" ht="27" customHeight="1"/>
    <row r="4665" ht="27" customHeight="1"/>
    <row r="4666" ht="27" customHeight="1"/>
    <row r="4667" ht="27" customHeight="1"/>
    <row r="4668" ht="27" customHeight="1"/>
    <row r="4669" ht="27" customHeight="1"/>
    <row r="4670" ht="27" customHeight="1"/>
    <row r="4671" ht="27" customHeight="1"/>
    <row r="4672" ht="27" customHeight="1"/>
    <row r="4673" ht="27" customHeight="1"/>
    <row r="4674" ht="27" customHeight="1"/>
    <row r="4675" ht="27" customHeight="1"/>
    <row r="4676" ht="27" customHeight="1"/>
    <row r="4677" ht="27" customHeight="1"/>
    <row r="4678" ht="27" customHeight="1"/>
    <row r="4679" ht="27" customHeight="1"/>
    <row r="4680" ht="27" customHeight="1"/>
    <row r="4681" ht="27" customHeight="1"/>
    <row r="4682" ht="27" customHeight="1"/>
    <row r="4683" ht="27" customHeight="1"/>
    <row r="4684" ht="27" customHeight="1"/>
    <row r="4685" ht="27" customHeight="1"/>
    <row r="4686" ht="27" customHeight="1"/>
    <row r="4687" ht="27" customHeight="1"/>
    <row r="4688" ht="27" customHeight="1"/>
    <row r="4689" ht="27" customHeight="1"/>
    <row r="4690" ht="27" customHeight="1"/>
    <row r="4691" ht="27" customHeight="1"/>
    <row r="4692" ht="27" customHeight="1"/>
    <row r="4693" ht="27" customHeight="1"/>
    <row r="4694" ht="27" customHeight="1"/>
    <row r="4695" ht="27" customHeight="1"/>
    <row r="4696" ht="27" customHeight="1"/>
    <row r="4697" ht="27" customHeight="1"/>
    <row r="4698" ht="27" customHeight="1"/>
    <row r="4699" ht="27" customHeight="1"/>
    <row r="4700" ht="27" customHeight="1"/>
    <row r="4701" ht="27" customHeight="1"/>
    <row r="4702" ht="27" customHeight="1"/>
    <row r="4703" ht="27" customHeight="1"/>
    <row r="4704" ht="27" customHeight="1"/>
    <row r="4705" ht="27" customHeight="1"/>
    <row r="4706" ht="27" customHeight="1"/>
    <row r="4707" ht="27" customHeight="1"/>
    <row r="4708" ht="27" customHeight="1"/>
    <row r="4709" ht="27" customHeight="1"/>
    <row r="4710" ht="27" customHeight="1"/>
    <row r="4711" ht="27" customHeight="1"/>
    <row r="4712" ht="27" customHeight="1"/>
    <row r="4713" ht="27" customHeight="1"/>
    <row r="4714" ht="27" customHeight="1"/>
    <row r="4715" ht="27" customHeight="1"/>
    <row r="4716" ht="27" customHeight="1"/>
    <row r="4717" ht="27" customHeight="1"/>
    <row r="4718" ht="27" customHeight="1"/>
    <row r="4719" ht="27" customHeight="1"/>
    <row r="4720" ht="27" customHeight="1"/>
    <row r="4721" ht="27" customHeight="1"/>
    <row r="4722" ht="27" customHeight="1"/>
    <row r="4723" ht="27" customHeight="1"/>
    <row r="4724" ht="27" customHeight="1"/>
    <row r="4725" ht="27" customHeight="1"/>
    <row r="4726" ht="27" customHeight="1"/>
    <row r="4727" ht="27" customHeight="1"/>
    <row r="4728" ht="27" customHeight="1"/>
    <row r="4729" ht="27" customHeight="1"/>
    <row r="4730" ht="27" customHeight="1"/>
    <row r="4731" ht="27" customHeight="1"/>
    <row r="4732" ht="27" customHeight="1"/>
    <row r="4733" ht="27" customHeight="1"/>
    <row r="4734" ht="27" customHeight="1"/>
    <row r="4735" ht="27" customHeight="1"/>
    <row r="4736" ht="27" customHeight="1"/>
    <row r="4737" ht="27" customHeight="1"/>
    <row r="4738" ht="27" customHeight="1"/>
    <row r="4739" ht="27" customHeight="1"/>
    <row r="4740" ht="27" customHeight="1"/>
    <row r="4741" ht="27" customHeight="1"/>
    <row r="4742" ht="27" customHeight="1"/>
    <row r="4743" ht="27" customHeight="1"/>
    <row r="4744" ht="27" customHeight="1"/>
    <row r="4745" ht="27" customHeight="1"/>
    <row r="4746" ht="27" customHeight="1"/>
    <row r="4747" ht="27" customHeight="1"/>
    <row r="4748" ht="27" customHeight="1"/>
    <row r="4749" ht="27" customHeight="1"/>
    <row r="4750" ht="27" customHeight="1"/>
    <row r="4751" ht="27" customHeight="1"/>
    <row r="4752" ht="27" customHeight="1"/>
    <row r="4753" ht="27" customHeight="1"/>
    <row r="4754" ht="27" customHeight="1"/>
    <row r="4755" ht="27" customHeight="1"/>
    <row r="4756" ht="27" customHeight="1"/>
    <row r="4757" ht="27" customHeight="1"/>
    <row r="4758" ht="27" customHeight="1"/>
    <row r="4759" ht="27" customHeight="1"/>
    <row r="4760" ht="27" customHeight="1"/>
    <row r="4761" ht="27" customHeight="1"/>
    <row r="4762" ht="27" customHeight="1"/>
    <row r="4763" ht="27" customHeight="1"/>
    <row r="4764" ht="27" customHeight="1"/>
    <row r="4765" ht="27" customHeight="1"/>
    <row r="4766" ht="27" customHeight="1"/>
    <row r="4767" ht="27" customHeight="1"/>
    <row r="4768" ht="27" customHeight="1"/>
    <row r="4769" ht="27" customHeight="1"/>
    <row r="4770" ht="27" customHeight="1"/>
    <row r="4771" ht="27" customHeight="1"/>
    <row r="4772" ht="27" customHeight="1"/>
    <row r="4773" ht="27" customHeight="1"/>
    <row r="4774" ht="27" customHeight="1"/>
    <row r="4775" ht="27" customHeight="1"/>
    <row r="4776" ht="27" customHeight="1"/>
    <row r="4777" ht="27" customHeight="1"/>
    <row r="4778" ht="27" customHeight="1"/>
    <row r="4779" ht="27" customHeight="1"/>
    <row r="4780" ht="27" customHeight="1"/>
    <row r="4781" ht="27" customHeight="1"/>
    <row r="4782" ht="27" customHeight="1"/>
    <row r="4783" ht="27" customHeight="1"/>
    <row r="4784" ht="27" customHeight="1"/>
    <row r="4785" ht="27" customHeight="1"/>
    <row r="4786" ht="27" customHeight="1"/>
    <row r="4787" ht="27" customHeight="1"/>
    <row r="4788" ht="27" customHeight="1"/>
    <row r="4789" ht="27" customHeight="1"/>
    <row r="4790" ht="27" customHeight="1"/>
    <row r="4791" ht="27" customHeight="1"/>
    <row r="4792" ht="27" customHeight="1"/>
    <row r="4793" ht="27" customHeight="1"/>
    <row r="4794" ht="27" customHeight="1"/>
    <row r="4795" ht="27" customHeight="1"/>
    <row r="4796" ht="27" customHeight="1"/>
    <row r="4797" ht="27" customHeight="1"/>
    <row r="4798" ht="27" customHeight="1"/>
    <row r="4799" ht="27" customHeight="1"/>
    <row r="4800" ht="27" customHeight="1"/>
    <row r="4801" ht="27" customHeight="1"/>
    <row r="4802" ht="27" customHeight="1"/>
    <row r="4803" ht="27" customHeight="1"/>
    <row r="4804" ht="27" customHeight="1"/>
    <row r="4805" ht="27" customHeight="1"/>
    <row r="4806" ht="27" customHeight="1"/>
    <row r="4807" ht="27" customHeight="1"/>
    <row r="4808" ht="27" customHeight="1"/>
    <row r="4809" ht="27" customHeight="1"/>
    <row r="4810" ht="27" customHeight="1"/>
    <row r="4811" ht="27" customHeight="1"/>
    <row r="4812" ht="27" customHeight="1"/>
    <row r="4813" ht="27" customHeight="1"/>
    <row r="4814" ht="27" customHeight="1"/>
    <row r="4815" ht="27" customHeight="1"/>
    <row r="4816" ht="27" customHeight="1"/>
    <row r="4817" ht="27" customHeight="1"/>
    <row r="4818" ht="27" customHeight="1"/>
    <row r="4819" ht="27" customHeight="1"/>
    <row r="4820" ht="27" customHeight="1"/>
    <row r="4821" ht="27" customHeight="1"/>
    <row r="4822" ht="27" customHeight="1"/>
    <row r="4823" ht="27" customHeight="1"/>
    <row r="4824" ht="27" customHeight="1"/>
    <row r="4825" ht="27" customHeight="1"/>
    <row r="4826" ht="27" customHeight="1"/>
    <row r="4827" ht="27" customHeight="1"/>
    <row r="4828" ht="27" customHeight="1"/>
    <row r="4829" ht="27" customHeight="1"/>
    <row r="4830" ht="27" customHeight="1"/>
    <row r="4831" ht="27" customHeight="1"/>
    <row r="4832" ht="27" customHeight="1"/>
    <row r="4833" ht="27" customHeight="1"/>
    <row r="4834" ht="27" customHeight="1"/>
    <row r="4835" ht="27" customHeight="1"/>
    <row r="4836" ht="27" customHeight="1"/>
    <row r="4837" ht="27" customHeight="1"/>
    <row r="4838" ht="27" customHeight="1"/>
    <row r="4839" ht="27" customHeight="1"/>
    <row r="4840" ht="27" customHeight="1"/>
    <row r="4841" ht="27" customHeight="1"/>
    <row r="4842" ht="27" customHeight="1"/>
    <row r="4843" ht="27" customHeight="1"/>
    <row r="4844" ht="27" customHeight="1"/>
    <row r="4845" ht="27" customHeight="1"/>
    <row r="4846" ht="27" customHeight="1"/>
    <row r="4847" ht="27" customHeight="1"/>
    <row r="4848" ht="27" customHeight="1"/>
    <row r="4849" ht="27" customHeight="1"/>
    <row r="4850" ht="27" customHeight="1"/>
    <row r="4851" ht="27" customHeight="1"/>
    <row r="4852" ht="27" customHeight="1"/>
    <row r="4853" ht="27" customHeight="1"/>
    <row r="4854" ht="27" customHeight="1"/>
    <row r="4855" ht="27" customHeight="1"/>
    <row r="4856" ht="27" customHeight="1"/>
    <row r="4857" ht="27" customHeight="1"/>
    <row r="4858" ht="27" customHeight="1"/>
    <row r="4859" ht="27" customHeight="1"/>
    <row r="4860" ht="27" customHeight="1"/>
    <row r="4861" ht="27" customHeight="1"/>
    <row r="4862" ht="27" customHeight="1"/>
    <row r="4863" ht="27" customHeight="1"/>
    <row r="4864" ht="27" customHeight="1"/>
    <row r="4865" ht="27" customHeight="1"/>
    <row r="4866" ht="27" customHeight="1"/>
    <row r="4867" ht="27" customHeight="1"/>
    <row r="4868" ht="27" customHeight="1"/>
    <row r="4869" ht="27" customHeight="1"/>
    <row r="4870" ht="27" customHeight="1"/>
    <row r="4871" ht="27" customHeight="1"/>
    <row r="4872" ht="27" customHeight="1"/>
    <row r="4873" ht="27" customHeight="1"/>
    <row r="4874" ht="27" customHeight="1"/>
    <row r="4875" ht="27" customHeight="1"/>
    <row r="4876" ht="27" customHeight="1"/>
    <row r="4877" ht="27" customHeight="1"/>
    <row r="4878" ht="27" customHeight="1"/>
    <row r="4879" ht="27" customHeight="1"/>
    <row r="4880" ht="27" customHeight="1"/>
    <row r="4881" ht="27" customHeight="1"/>
    <row r="4882" ht="27" customHeight="1"/>
    <row r="4883" ht="27" customHeight="1"/>
    <row r="4884" ht="27" customHeight="1"/>
    <row r="4885" ht="27" customHeight="1"/>
    <row r="4886" ht="27" customHeight="1"/>
    <row r="4887" ht="27" customHeight="1"/>
    <row r="4888" ht="27" customHeight="1"/>
    <row r="4889" ht="27" customHeight="1"/>
    <row r="4890" ht="27" customHeight="1"/>
    <row r="4891" ht="27" customHeight="1"/>
    <row r="4892" ht="27" customHeight="1"/>
    <row r="4893" ht="27" customHeight="1"/>
    <row r="4894" ht="27" customHeight="1"/>
    <row r="4895" ht="27" customHeight="1"/>
    <row r="4896" ht="27" customHeight="1"/>
    <row r="4897" ht="27" customHeight="1"/>
    <row r="4898" ht="27" customHeight="1"/>
    <row r="4899" ht="27" customHeight="1"/>
    <row r="4900" ht="27" customHeight="1"/>
    <row r="4901" ht="27" customHeight="1"/>
    <row r="4902" ht="27" customHeight="1"/>
    <row r="4903" ht="27" customHeight="1"/>
    <row r="4904" ht="27" customHeight="1"/>
    <row r="4905" ht="27" customHeight="1"/>
    <row r="4906" ht="27" customHeight="1"/>
    <row r="4907" ht="27" customHeight="1"/>
    <row r="4908" ht="27" customHeight="1"/>
    <row r="4909" ht="27" customHeight="1"/>
    <row r="4910" ht="27" customHeight="1"/>
    <row r="4911" ht="27" customHeight="1"/>
    <row r="4912" ht="27" customHeight="1"/>
    <row r="4913" ht="27" customHeight="1"/>
    <row r="4914" ht="27" customHeight="1"/>
    <row r="4915" ht="27" customHeight="1"/>
    <row r="4916" ht="27" customHeight="1"/>
    <row r="4917" ht="27" customHeight="1"/>
    <row r="4918" ht="27" customHeight="1"/>
    <row r="4919" ht="27" customHeight="1"/>
    <row r="4920" ht="27" customHeight="1"/>
    <row r="4921" ht="27" customHeight="1"/>
    <row r="4922" ht="27" customHeight="1"/>
    <row r="4923" ht="27" customHeight="1"/>
    <row r="4924" ht="27" customHeight="1"/>
    <row r="4925" ht="27" customHeight="1"/>
    <row r="4926" ht="27" customHeight="1"/>
    <row r="4927" ht="27" customHeight="1"/>
    <row r="4928" ht="27" customHeight="1"/>
    <row r="4929" ht="27" customHeight="1"/>
    <row r="4930" ht="27" customHeight="1"/>
    <row r="4931" ht="27" customHeight="1"/>
    <row r="4932" ht="27" customHeight="1"/>
    <row r="4933" ht="27" customHeight="1"/>
    <row r="4934" ht="27" customHeight="1"/>
    <row r="4935" ht="27" customHeight="1"/>
    <row r="4936" ht="27" customHeight="1"/>
    <row r="4937" ht="27" customHeight="1"/>
    <row r="4938" ht="27" customHeight="1"/>
    <row r="4939" ht="27" customHeight="1"/>
    <row r="4940" ht="27" customHeight="1"/>
    <row r="4941" ht="27" customHeight="1"/>
    <row r="4942" ht="27" customHeight="1"/>
    <row r="4943" ht="27" customHeight="1"/>
    <row r="4944" ht="27" customHeight="1"/>
    <row r="4945" ht="27" customHeight="1"/>
    <row r="4946" ht="27" customHeight="1"/>
    <row r="4947" ht="27" customHeight="1"/>
    <row r="4948" ht="27" customHeight="1"/>
    <row r="4949" ht="27" customHeight="1"/>
    <row r="4950" ht="27" customHeight="1"/>
    <row r="4951" ht="27" customHeight="1"/>
    <row r="4952" ht="27" customHeight="1"/>
    <row r="4953" ht="27" customHeight="1"/>
    <row r="4954" ht="27" customHeight="1"/>
    <row r="4955" ht="27" customHeight="1"/>
    <row r="4956" ht="27" customHeight="1"/>
    <row r="4957" ht="27" customHeight="1"/>
    <row r="4958" ht="27" customHeight="1"/>
    <row r="4959" ht="27" customHeight="1"/>
    <row r="4960" ht="27" customHeight="1"/>
    <row r="4961" ht="27" customHeight="1"/>
    <row r="4962" ht="27" customHeight="1"/>
    <row r="4963" ht="27" customHeight="1"/>
    <row r="4964" ht="27" customHeight="1"/>
    <row r="4965" ht="27" customHeight="1"/>
    <row r="4966" ht="27" customHeight="1"/>
    <row r="4967" ht="27" customHeight="1"/>
    <row r="4968" ht="27" customHeight="1"/>
    <row r="4969" ht="27" customHeight="1"/>
    <row r="4970" ht="27" customHeight="1"/>
    <row r="4971" ht="27" customHeight="1"/>
    <row r="4972" ht="27" customHeight="1"/>
    <row r="4973" ht="27" customHeight="1"/>
    <row r="4974" ht="27" customHeight="1"/>
    <row r="4975" ht="27" customHeight="1"/>
    <row r="4976" ht="27" customHeight="1"/>
    <row r="4977" ht="27" customHeight="1"/>
    <row r="4978" ht="27" customHeight="1"/>
    <row r="4979" ht="27" customHeight="1"/>
    <row r="4980" ht="27" customHeight="1"/>
    <row r="4981" ht="27" customHeight="1"/>
    <row r="4982" ht="27" customHeight="1"/>
    <row r="4983" ht="27" customHeight="1"/>
    <row r="4984" ht="27" customHeight="1"/>
    <row r="4985" ht="27" customHeight="1"/>
    <row r="4986" ht="27" customHeight="1"/>
    <row r="4987" ht="27" customHeight="1"/>
    <row r="4988" ht="27" customHeight="1"/>
    <row r="4989" ht="27" customHeight="1"/>
    <row r="4990" ht="27" customHeight="1"/>
    <row r="4991" ht="27" customHeight="1"/>
    <row r="4992" ht="27" customHeight="1"/>
    <row r="4993" ht="27" customHeight="1"/>
    <row r="4994" ht="27" customHeight="1"/>
    <row r="4995" ht="27" customHeight="1"/>
    <row r="4996" ht="27" customHeight="1"/>
    <row r="4997" ht="27" customHeight="1"/>
    <row r="4998" ht="27" customHeight="1"/>
    <row r="4999" ht="27" customHeight="1"/>
    <row r="5000" ht="27" customHeight="1"/>
    <row r="5001" ht="27" customHeight="1"/>
    <row r="5002" ht="27" customHeight="1"/>
    <row r="5003" ht="27" customHeight="1"/>
    <row r="5004" ht="27" customHeight="1"/>
    <row r="5005" ht="27" customHeight="1"/>
    <row r="5006" ht="27" customHeight="1"/>
    <row r="5007" ht="27" customHeight="1"/>
    <row r="5008" ht="27" customHeight="1"/>
    <row r="5009" ht="27" customHeight="1"/>
    <row r="5010" ht="27" customHeight="1"/>
    <row r="5011" ht="27" customHeight="1"/>
    <row r="5012" ht="27" customHeight="1"/>
    <row r="5013" ht="27" customHeight="1"/>
    <row r="5014" ht="27" customHeight="1"/>
    <row r="5015" ht="27" customHeight="1"/>
    <row r="5016" ht="27" customHeight="1"/>
    <row r="5017" ht="27" customHeight="1"/>
    <row r="5018" ht="27" customHeight="1"/>
    <row r="5019" ht="27" customHeight="1"/>
    <row r="5020" ht="27" customHeight="1"/>
    <row r="5021" ht="27" customHeight="1"/>
    <row r="5022" ht="27" customHeight="1"/>
    <row r="5023" ht="27" customHeight="1"/>
    <row r="5024" ht="27" customHeight="1"/>
    <row r="5025" ht="27" customHeight="1"/>
    <row r="5026" ht="27" customHeight="1"/>
    <row r="5027" ht="27" customHeight="1"/>
    <row r="5028" ht="27" customHeight="1"/>
    <row r="5029" ht="27" customHeight="1"/>
    <row r="5030" ht="27" customHeight="1"/>
    <row r="5031" ht="27" customHeight="1"/>
    <row r="5032" ht="27" customHeight="1"/>
    <row r="5033" ht="27" customHeight="1"/>
    <row r="5034" ht="27" customHeight="1"/>
    <row r="5035" ht="27" customHeight="1"/>
    <row r="5036" ht="27" customHeight="1"/>
    <row r="5037" ht="27" customHeight="1"/>
    <row r="5038" ht="27" customHeight="1"/>
    <row r="5039" ht="27" customHeight="1"/>
    <row r="5040" ht="27" customHeight="1"/>
    <row r="5041" ht="27" customHeight="1"/>
    <row r="5042" ht="27" customHeight="1"/>
    <row r="5043" ht="27" customHeight="1"/>
    <row r="5044" ht="27" customHeight="1"/>
    <row r="5045" ht="27" customHeight="1"/>
    <row r="5046" ht="27" customHeight="1"/>
    <row r="5047" ht="27" customHeight="1"/>
    <row r="5048" ht="27" customHeight="1"/>
    <row r="5049" ht="27" customHeight="1"/>
    <row r="5050" ht="27" customHeight="1"/>
    <row r="5051" ht="27" customHeight="1"/>
    <row r="5052" ht="27" customHeight="1"/>
    <row r="5053" ht="27" customHeight="1"/>
    <row r="5054" ht="27" customHeight="1"/>
    <row r="5055" ht="27" customHeight="1"/>
    <row r="5056" ht="27" customHeight="1"/>
    <row r="5057" ht="27" customHeight="1"/>
    <row r="5058" ht="27" customHeight="1"/>
    <row r="5059" ht="27" customHeight="1"/>
    <row r="5060" ht="27" customHeight="1"/>
    <row r="5061" ht="27" customHeight="1"/>
    <row r="5062" ht="27" customHeight="1"/>
    <row r="5063" ht="27" customHeight="1"/>
    <row r="5064" ht="27" customHeight="1"/>
    <row r="5065" ht="27" customHeight="1"/>
    <row r="5066" ht="27" customHeight="1"/>
    <row r="5067" ht="27" customHeight="1"/>
    <row r="5068" ht="27" customHeight="1"/>
    <row r="5069" ht="27" customHeight="1"/>
    <row r="5070" ht="27" customHeight="1"/>
    <row r="5071" ht="27" customHeight="1"/>
    <row r="5072" ht="27" customHeight="1"/>
    <row r="5073" ht="27" customHeight="1"/>
    <row r="5074" ht="27" customHeight="1"/>
    <row r="5075" ht="27" customHeight="1"/>
    <row r="5076" ht="27" customHeight="1"/>
    <row r="5077" ht="27" customHeight="1"/>
    <row r="5078" ht="27" customHeight="1"/>
    <row r="5079" ht="27" customHeight="1"/>
    <row r="5080" ht="27" customHeight="1"/>
    <row r="5081" ht="27" customHeight="1"/>
    <row r="5082" ht="27" customHeight="1"/>
    <row r="5083" ht="27" customHeight="1"/>
    <row r="5084" ht="27" customHeight="1"/>
    <row r="5085" ht="27" customHeight="1"/>
    <row r="5086" ht="27" customHeight="1"/>
    <row r="5087" ht="27" customHeight="1"/>
    <row r="5088" ht="27" customHeight="1"/>
    <row r="5089" ht="27" customHeight="1"/>
    <row r="5090" ht="27" customHeight="1"/>
    <row r="5091" ht="27" customHeight="1"/>
    <row r="5092" ht="27" customHeight="1"/>
    <row r="5093" ht="27" customHeight="1"/>
    <row r="5094" ht="27" customHeight="1"/>
    <row r="5095" ht="27" customHeight="1"/>
    <row r="5096" ht="27" customHeight="1"/>
    <row r="5097" ht="27" customHeight="1"/>
    <row r="5098" ht="27" customHeight="1"/>
    <row r="5099" ht="27" customHeight="1"/>
    <row r="5100" ht="27" customHeight="1"/>
    <row r="5101" ht="27" customHeight="1"/>
    <row r="5102" ht="27" customHeight="1"/>
    <row r="5103" ht="27" customHeight="1"/>
    <row r="5104" ht="27" customHeight="1"/>
    <row r="5105" ht="27" customHeight="1"/>
    <row r="5106" ht="27" customHeight="1"/>
    <row r="5107" ht="27" customHeight="1"/>
    <row r="5108" ht="27" customHeight="1"/>
    <row r="5109" ht="27" customHeight="1"/>
    <row r="5110" ht="27" customHeight="1"/>
    <row r="5111" ht="27" customHeight="1"/>
    <row r="5112" ht="27" customHeight="1"/>
    <row r="5113" ht="27" customHeight="1"/>
    <row r="5114" ht="27" customHeight="1"/>
    <row r="5115" ht="27" customHeight="1"/>
    <row r="5116" ht="27" customHeight="1"/>
    <row r="5117" ht="27" customHeight="1"/>
    <row r="5118" ht="27" customHeight="1"/>
    <row r="5119" ht="27" customHeight="1"/>
    <row r="5120" ht="27" customHeight="1"/>
    <row r="5121" ht="27" customHeight="1"/>
    <row r="5122" ht="27" customHeight="1"/>
    <row r="5123" ht="27" customHeight="1"/>
    <row r="5124" ht="27" customHeight="1"/>
    <row r="5125" ht="27" customHeight="1"/>
    <row r="5126" ht="27" customHeight="1"/>
    <row r="5127" ht="27" customHeight="1"/>
    <row r="5128" ht="27" customHeight="1"/>
    <row r="5129" ht="27" customHeight="1"/>
    <row r="5130" ht="27" customHeight="1"/>
    <row r="5131" ht="27" customHeight="1"/>
    <row r="5132" ht="27" customHeight="1"/>
    <row r="5133" ht="27" customHeight="1"/>
    <row r="5134" ht="27" customHeight="1"/>
    <row r="5135" ht="27" customHeight="1"/>
    <row r="5136" ht="27" customHeight="1"/>
    <row r="5137" ht="27" customHeight="1"/>
    <row r="5138" ht="27" customHeight="1"/>
    <row r="5139" ht="27" customHeight="1"/>
    <row r="5140" ht="27" customHeight="1"/>
    <row r="5141" ht="27" customHeight="1"/>
    <row r="5142" ht="27" customHeight="1"/>
    <row r="5143" ht="27" customHeight="1"/>
    <row r="5144" ht="27" customHeight="1"/>
    <row r="5145" ht="27" customHeight="1"/>
    <row r="5146" ht="27" customHeight="1"/>
    <row r="5147" ht="27" customHeight="1"/>
    <row r="5148" ht="27" customHeight="1"/>
    <row r="5149" ht="27" customHeight="1"/>
    <row r="5150" ht="27" customHeight="1"/>
    <row r="5151" ht="27" customHeight="1"/>
    <row r="5152" ht="27" customHeight="1"/>
    <row r="5153" ht="27" customHeight="1"/>
    <row r="5154" ht="27" customHeight="1"/>
    <row r="5155" ht="27" customHeight="1"/>
    <row r="5156" ht="27" customHeight="1"/>
    <row r="5157" ht="27" customHeight="1"/>
    <row r="5158" ht="27" customHeight="1"/>
    <row r="5159" ht="27" customHeight="1"/>
    <row r="5160" ht="27" customHeight="1"/>
    <row r="5161" ht="27" customHeight="1"/>
    <row r="5162" ht="27" customHeight="1"/>
    <row r="5163" ht="27" customHeight="1"/>
    <row r="5164" ht="27" customHeight="1"/>
    <row r="5165" ht="27" customHeight="1"/>
    <row r="5166" ht="27" customHeight="1"/>
    <row r="5167" ht="27" customHeight="1"/>
    <row r="5168" ht="27" customHeight="1"/>
    <row r="5169" ht="27" customHeight="1"/>
    <row r="5170" ht="27" customHeight="1"/>
    <row r="5171" ht="27" customHeight="1"/>
    <row r="5172" ht="27" customHeight="1"/>
    <row r="5173" ht="27" customHeight="1"/>
    <row r="5174" ht="27" customHeight="1"/>
    <row r="5175" ht="27" customHeight="1"/>
    <row r="5176" ht="27" customHeight="1"/>
    <row r="5177" ht="27" customHeight="1"/>
    <row r="5178" ht="27" customHeight="1"/>
    <row r="5179" ht="27" customHeight="1"/>
    <row r="5180" ht="27" customHeight="1"/>
    <row r="5181" ht="27" customHeight="1"/>
    <row r="5182" ht="27" customHeight="1"/>
    <row r="5183" ht="27" customHeight="1"/>
    <row r="5184" ht="27" customHeight="1"/>
    <row r="5185" ht="27" customHeight="1"/>
    <row r="5186" ht="27" customHeight="1"/>
    <row r="5187" ht="27" customHeight="1"/>
    <row r="5188" ht="27" customHeight="1"/>
    <row r="5189" ht="27" customHeight="1"/>
    <row r="5190" ht="27" customHeight="1"/>
    <row r="5191" ht="27" customHeight="1"/>
    <row r="5192" ht="27" customHeight="1"/>
    <row r="5193" ht="27" customHeight="1"/>
    <row r="5194" ht="27" customHeight="1"/>
    <row r="5195" ht="27" customHeight="1"/>
    <row r="5196" ht="27" customHeight="1"/>
    <row r="5197" ht="27" customHeight="1"/>
    <row r="5198" ht="27" customHeight="1"/>
    <row r="5199" ht="27" customHeight="1"/>
    <row r="5200" ht="27" customHeight="1"/>
    <row r="5201" ht="27" customHeight="1"/>
    <row r="5202" ht="27" customHeight="1"/>
    <row r="5203" ht="27" customHeight="1"/>
    <row r="5204" ht="27" customHeight="1"/>
    <row r="5205" ht="27" customHeight="1"/>
    <row r="5206" ht="27" customHeight="1"/>
    <row r="5207" ht="27" customHeight="1"/>
    <row r="5208" ht="27" customHeight="1"/>
    <row r="5209" ht="27" customHeight="1"/>
    <row r="5210" ht="27" customHeight="1"/>
    <row r="5211" ht="27" customHeight="1"/>
    <row r="5212" ht="27" customHeight="1"/>
    <row r="5213" ht="27" customHeight="1"/>
    <row r="5214" ht="27" customHeight="1"/>
    <row r="5215" ht="27" customHeight="1"/>
    <row r="5216" ht="27" customHeight="1"/>
    <row r="5217" ht="27" customHeight="1"/>
    <row r="5218" ht="27" customHeight="1"/>
    <row r="5219" ht="27" customHeight="1"/>
    <row r="5220" ht="27" customHeight="1"/>
    <row r="5221" ht="27" customHeight="1"/>
    <row r="5222" ht="27" customHeight="1"/>
    <row r="5223" ht="27" customHeight="1"/>
    <row r="5224" ht="27" customHeight="1"/>
    <row r="5225" ht="27" customHeight="1"/>
    <row r="5226" ht="27" customHeight="1"/>
    <row r="5227" ht="27" customHeight="1"/>
    <row r="5228" ht="27" customHeight="1"/>
    <row r="5229" ht="27" customHeight="1"/>
    <row r="5230" ht="27" customHeight="1"/>
    <row r="5231" ht="27" customHeight="1"/>
    <row r="5232" ht="27" customHeight="1"/>
    <row r="5233" ht="27" customHeight="1"/>
    <row r="5234" ht="27" customHeight="1"/>
    <row r="5235" ht="27" customHeight="1"/>
    <row r="5236" ht="27" customHeight="1"/>
    <row r="5237" ht="27" customHeight="1"/>
    <row r="5238" ht="27" customHeight="1"/>
    <row r="5239" ht="27" customHeight="1"/>
    <row r="5240" ht="27" customHeight="1"/>
    <row r="5241" ht="27" customHeight="1"/>
    <row r="5242" ht="27" customHeight="1"/>
    <row r="5243" ht="27" customHeight="1"/>
    <row r="5244" ht="27" customHeight="1"/>
    <row r="5245" ht="27" customHeight="1"/>
    <row r="5246" ht="27" customHeight="1"/>
    <row r="5247" ht="27" customHeight="1"/>
    <row r="5248" ht="27" customHeight="1"/>
    <row r="5249" ht="27" customHeight="1"/>
    <row r="5250" ht="27" customHeight="1"/>
    <row r="5251" ht="27" customHeight="1"/>
    <row r="5252" ht="27" customHeight="1"/>
    <row r="5253" ht="27" customHeight="1"/>
    <row r="5254" ht="27" customHeight="1"/>
    <row r="5255" ht="27" customHeight="1"/>
    <row r="5256" ht="27" customHeight="1"/>
    <row r="5257" ht="27" customHeight="1"/>
    <row r="5258" ht="27" customHeight="1"/>
    <row r="5259" ht="27" customHeight="1"/>
    <row r="5260" ht="27" customHeight="1"/>
    <row r="5261" ht="27" customHeight="1"/>
    <row r="5262" ht="27" customHeight="1"/>
    <row r="5263" ht="27" customHeight="1"/>
    <row r="5264" ht="27" customHeight="1"/>
    <row r="5265" ht="27" customHeight="1"/>
    <row r="5266" ht="27" customHeight="1"/>
    <row r="5267" ht="27" customHeight="1"/>
    <row r="5268" ht="27" customHeight="1"/>
    <row r="5269" ht="27" customHeight="1"/>
    <row r="5270" ht="27" customHeight="1"/>
    <row r="5271" ht="27" customHeight="1"/>
    <row r="5272" ht="27" customHeight="1"/>
    <row r="5273" ht="27" customHeight="1"/>
    <row r="5274" ht="27" customHeight="1"/>
    <row r="5275" ht="27" customHeight="1"/>
    <row r="5276" ht="27" customHeight="1"/>
    <row r="5277" ht="27" customHeight="1"/>
    <row r="5278" ht="27" customHeight="1"/>
    <row r="5279" ht="27" customHeight="1"/>
    <row r="5280" ht="27" customHeight="1"/>
    <row r="5281" ht="27" customHeight="1"/>
    <row r="5282" ht="27" customHeight="1"/>
    <row r="5283" ht="27" customHeight="1"/>
    <row r="5284" ht="27" customHeight="1"/>
    <row r="5285" ht="27" customHeight="1"/>
    <row r="5286" ht="27" customHeight="1"/>
    <row r="5287" ht="27" customHeight="1"/>
    <row r="5288" ht="27" customHeight="1"/>
    <row r="5289" ht="27" customHeight="1"/>
    <row r="5290" ht="27" customHeight="1"/>
    <row r="5291" ht="27" customHeight="1"/>
    <row r="5292" ht="27" customHeight="1"/>
    <row r="5293" ht="27" customHeight="1"/>
    <row r="5294" ht="27" customHeight="1"/>
    <row r="5295" ht="27" customHeight="1"/>
    <row r="5296" ht="27" customHeight="1"/>
    <row r="5297" ht="27" customHeight="1"/>
    <row r="5298" ht="27" customHeight="1"/>
    <row r="5299" ht="27" customHeight="1"/>
    <row r="5300" ht="27" customHeight="1"/>
    <row r="5301" ht="27" customHeight="1"/>
    <row r="5302" ht="27" customHeight="1"/>
    <row r="5303" ht="27" customHeight="1"/>
    <row r="5304" ht="27" customHeight="1"/>
    <row r="5305" ht="27" customHeight="1"/>
    <row r="5306" ht="27" customHeight="1"/>
    <row r="5307" ht="27" customHeight="1"/>
    <row r="5308" ht="27" customHeight="1"/>
    <row r="5309" ht="27" customHeight="1"/>
    <row r="5310" ht="27" customHeight="1"/>
    <row r="5311" ht="27" customHeight="1"/>
    <row r="5312" ht="27" customHeight="1"/>
    <row r="5313" ht="27" customHeight="1"/>
    <row r="5314" ht="27" customHeight="1"/>
    <row r="5315" ht="27" customHeight="1"/>
    <row r="5316" ht="27" customHeight="1"/>
    <row r="5317" ht="27" customHeight="1"/>
    <row r="5318" ht="27" customHeight="1"/>
    <row r="5319" ht="27" customHeight="1"/>
    <row r="5320" ht="27" customHeight="1"/>
    <row r="5321" ht="27" customHeight="1"/>
    <row r="5322" ht="27" customHeight="1"/>
    <row r="5323" ht="27" customHeight="1"/>
    <row r="5324" ht="27" customHeight="1"/>
    <row r="5325" ht="27" customHeight="1"/>
    <row r="5326" ht="27" customHeight="1"/>
    <row r="5327" ht="27" customHeight="1"/>
    <row r="5328" ht="27" customHeight="1"/>
    <row r="5329" ht="27" customHeight="1"/>
    <row r="5330" ht="27" customHeight="1"/>
    <row r="5331" ht="27" customHeight="1"/>
    <row r="5332" ht="27" customHeight="1"/>
    <row r="5333" ht="27" customHeight="1"/>
    <row r="5334" ht="27" customHeight="1"/>
    <row r="5335" ht="27" customHeight="1"/>
    <row r="5336" ht="27" customHeight="1"/>
    <row r="5337" ht="27" customHeight="1"/>
    <row r="5338" ht="27" customHeight="1"/>
    <row r="5339" ht="27" customHeight="1"/>
    <row r="5340" ht="27" customHeight="1"/>
    <row r="5341" ht="27" customHeight="1"/>
    <row r="5342" ht="27" customHeight="1"/>
    <row r="5343" ht="27" customHeight="1"/>
    <row r="5344" ht="27" customHeight="1"/>
    <row r="5345" ht="27" customHeight="1"/>
    <row r="5346" ht="27" customHeight="1"/>
    <row r="5347" ht="27" customHeight="1"/>
    <row r="5348" ht="27" customHeight="1"/>
    <row r="5349" ht="27" customHeight="1"/>
    <row r="5350" ht="27" customHeight="1"/>
    <row r="5351" ht="27" customHeight="1"/>
    <row r="5352" ht="27" customHeight="1"/>
    <row r="5353" ht="27" customHeight="1"/>
    <row r="5354" ht="27" customHeight="1"/>
    <row r="5355" ht="27" customHeight="1"/>
    <row r="5356" ht="27" customHeight="1"/>
    <row r="5357" ht="27" customHeight="1"/>
    <row r="5358" ht="27" customHeight="1"/>
    <row r="5359" ht="27" customHeight="1"/>
    <row r="5360" ht="27" customHeight="1"/>
    <row r="5361" ht="27" customHeight="1"/>
    <row r="5362" ht="27" customHeight="1"/>
    <row r="5363" ht="27" customHeight="1"/>
    <row r="5364" ht="27" customHeight="1"/>
    <row r="5365" ht="27" customHeight="1"/>
    <row r="5366" ht="27" customHeight="1"/>
    <row r="5367" ht="27" customHeight="1"/>
    <row r="5368" ht="27" customHeight="1"/>
    <row r="5369" ht="27" customHeight="1"/>
    <row r="5370" ht="27" customHeight="1"/>
    <row r="5371" ht="27" customHeight="1"/>
    <row r="5372" ht="27" customHeight="1"/>
    <row r="5373" ht="27" customHeight="1"/>
    <row r="5374" ht="27" customHeight="1"/>
    <row r="5375" ht="27" customHeight="1"/>
    <row r="5376" ht="27" customHeight="1"/>
    <row r="5377" ht="27" customHeight="1"/>
    <row r="5378" ht="27" customHeight="1"/>
    <row r="5379" ht="27" customHeight="1"/>
    <row r="5380" ht="27" customHeight="1"/>
    <row r="5381" ht="27" customHeight="1"/>
    <row r="5382" ht="27" customHeight="1"/>
    <row r="5383" ht="27" customHeight="1"/>
    <row r="5384" ht="27" customHeight="1"/>
    <row r="5385" ht="27" customHeight="1"/>
    <row r="5386" ht="27" customHeight="1"/>
    <row r="5387" ht="27" customHeight="1"/>
    <row r="5388" ht="27" customHeight="1"/>
    <row r="5389" ht="27" customHeight="1"/>
    <row r="5390" ht="27" customHeight="1"/>
    <row r="5391" ht="27" customHeight="1"/>
    <row r="5392" ht="27" customHeight="1"/>
    <row r="5393" ht="27" customHeight="1"/>
    <row r="5394" ht="27" customHeight="1"/>
    <row r="5395" ht="27" customHeight="1"/>
    <row r="5396" ht="27" customHeight="1"/>
    <row r="5397" ht="27" customHeight="1"/>
    <row r="5398" ht="27" customHeight="1"/>
    <row r="5399" ht="27" customHeight="1"/>
    <row r="5400" ht="27" customHeight="1"/>
    <row r="5401" ht="27" customHeight="1"/>
    <row r="5402" ht="27" customHeight="1"/>
    <row r="5403" ht="27" customHeight="1"/>
    <row r="5404" ht="27" customHeight="1"/>
    <row r="5405" ht="27" customHeight="1"/>
    <row r="5406" ht="27" customHeight="1"/>
    <row r="5407" ht="27" customHeight="1"/>
    <row r="5408" ht="27" customHeight="1"/>
    <row r="5409" ht="27" customHeight="1"/>
    <row r="5410" ht="27" customHeight="1"/>
    <row r="5411" ht="27" customHeight="1"/>
    <row r="5412" ht="27" customHeight="1"/>
    <row r="5413" ht="27" customHeight="1"/>
    <row r="5414" ht="27" customHeight="1"/>
    <row r="5415" ht="27" customHeight="1"/>
    <row r="5416" ht="27" customHeight="1"/>
    <row r="5417" ht="27" customHeight="1"/>
    <row r="5418" ht="27" customHeight="1"/>
    <row r="5419" ht="27" customHeight="1"/>
    <row r="5420" ht="27" customHeight="1"/>
    <row r="5421" ht="27" customHeight="1"/>
    <row r="5422" ht="27" customHeight="1"/>
    <row r="5423" ht="27" customHeight="1"/>
    <row r="5424" ht="27" customHeight="1"/>
    <row r="5425" ht="27" customHeight="1"/>
    <row r="5426" ht="27" customHeight="1"/>
    <row r="5427" ht="27" customHeight="1"/>
    <row r="5428" ht="27" customHeight="1"/>
    <row r="5429" ht="27" customHeight="1"/>
    <row r="5430" ht="27" customHeight="1"/>
    <row r="5431" ht="27" customHeight="1"/>
    <row r="5432" ht="27" customHeight="1"/>
    <row r="5433" ht="27" customHeight="1"/>
    <row r="5434" ht="27" customHeight="1"/>
    <row r="5435" ht="27" customHeight="1"/>
    <row r="5436" ht="27" customHeight="1"/>
    <row r="5437" ht="27" customHeight="1"/>
    <row r="5438" ht="27" customHeight="1"/>
    <row r="5439" ht="27" customHeight="1"/>
    <row r="5440" ht="27" customHeight="1"/>
    <row r="5441" ht="27" customHeight="1"/>
    <row r="5442" ht="27" customHeight="1"/>
    <row r="5443" ht="27" customHeight="1"/>
    <row r="5444" ht="27" customHeight="1"/>
    <row r="5445" ht="27" customHeight="1"/>
    <row r="5446" ht="27" customHeight="1"/>
    <row r="5447" ht="27" customHeight="1"/>
    <row r="5448" ht="27" customHeight="1"/>
    <row r="5449" ht="27" customHeight="1"/>
    <row r="5450" ht="27" customHeight="1"/>
    <row r="5451" ht="27" customHeight="1"/>
    <row r="5452" ht="27" customHeight="1"/>
    <row r="5453" ht="27" customHeight="1"/>
    <row r="5454" ht="27" customHeight="1"/>
    <row r="5455" ht="27" customHeight="1"/>
    <row r="5456" ht="27" customHeight="1"/>
    <row r="5457" ht="27" customHeight="1"/>
    <row r="5458" ht="27" customHeight="1"/>
    <row r="5459" ht="27" customHeight="1"/>
    <row r="5460" ht="27" customHeight="1"/>
    <row r="5461" ht="27" customHeight="1"/>
    <row r="5462" ht="27" customHeight="1"/>
    <row r="5463" ht="27" customHeight="1"/>
    <row r="5464" ht="27" customHeight="1"/>
    <row r="5465" ht="27" customHeight="1"/>
    <row r="5466" ht="27" customHeight="1"/>
    <row r="5467" ht="27" customHeight="1"/>
    <row r="5468" ht="27" customHeight="1"/>
    <row r="5469" ht="27" customHeight="1"/>
    <row r="5470" ht="27" customHeight="1"/>
    <row r="5471" ht="27" customHeight="1"/>
    <row r="5472" ht="27" customHeight="1"/>
    <row r="5473" ht="27" customHeight="1"/>
    <row r="5474" ht="27" customHeight="1"/>
    <row r="5475" ht="27" customHeight="1"/>
    <row r="5476" ht="27" customHeight="1"/>
    <row r="5477" ht="27" customHeight="1"/>
    <row r="5478" ht="27" customHeight="1"/>
    <row r="5479" ht="27" customHeight="1"/>
    <row r="5480" ht="27" customHeight="1"/>
    <row r="5481" ht="27" customHeight="1"/>
    <row r="5482" ht="27" customHeight="1"/>
    <row r="5483" ht="27" customHeight="1"/>
    <row r="5484" ht="27" customHeight="1"/>
    <row r="5485" ht="27" customHeight="1"/>
    <row r="5486" ht="27" customHeight="1"/>
    <row r="5487" ht="27" customHeight="1"/>
    <row r="5488" ht="27" customHeight="1"/>
    <row r="5489" ht="27" customHeight="1"/>
    <row r="5490" ht="27" customHeight="1"/>
    <row r="5491" ht="27" customHeight="1"/>
    <row r="5492" ht="27" customHeight="1"/>
    <row r="5493" ht="27" customHeight="1"/>
    <row r="5494" ht="27" customHeight="1"/>
    <row r="5495" ht="27" customHeight="1"/>
    <row r="5496" ht="27" customHeight="1"/>
    <row r="5497" ht="27" customHeight="1"/>
    <row r="5498" ht="27" customHeight="1"/>
    <row r="5499" ht="27" customHeight="1"/>
    <row r="5500" ht="27" customHeight="1"/>
    <row r="5501" ht="27" customHeight="1"/>
    <row r="5502" ht="27" customHeight="1"/>
    <row r="5503" ht="27" customHeight="1"/>
    <row r="5504" ht="27" customHeight="1"/>
    <row r="5505" ht="27" customHeight="1"/>
    <row r="5506" ht="27" customHeight="1"/>
    <row r="5507" ht="27" customHeight="1"/>
    <row r="5508" ht="27" customHeight="1"/>
    <row r="5509" ht="27" customHeight="1"/>
    <row r="5510" ht="27" customHeight="1"/>
    <row r="5511" ht="27" customHeight="1"/>
    <row r="5512" ht="27" customHeight="1"/>
    <row r="5513" ht="27" customHeight="1"/>
    <row r="5514" ht="27" customHeight="1"/>
    <row r="5515" ht="27" customHeight="1"/>
    <row r="5516" ht="27" customHeight="1"/>
    <row r="5517" ht="27" customHeight="1"/>
    <row r="5518" ht="27" customHeight="1"/>
    <row r="5519" ht="27" customHeight="1"/>
    <row r="5520" ht="27" customHeight="1"/>
    <row r="5521" ht="27" customHeight="1"/>
    <row r="5522" ht="27" customHeight="1"/>
    <row r="5523" ht="27" customHeight="1"/>
    <row r="5524" ht="27" customHeight="1"/>
    <row r="5525" ht="27" customHeight="1"/>
    <row r="5526" ht="27" customHeight="1"/>
    <row r="5527" ht="27" customHeight="1"/>
    <row r="5528" ht="27" customHeight="1"/>
    <row r="5529" ht="27" customHeight="1"/>
    <row r="5530" ht="27" customHeight="1"/>
    <row r="5531" ht="27" customHeight="1"/>
    <row r="5532" ht="27" customHeight="1"/>
    <row r="5533" ht="27" customHeight="1"/>
    <row r="5534" ht="27" customHeight="1"/>
    <row r="5535" ht="27" customHeight="1"/>
    <row r="5536" ht="27" customHeight="1"/>
    <row r="5537" ht="27" customHeight="1"/>
    <row r="5538" ht="27" customHeight="1"/>
    <row r="5539" ht="27" customHeight="1"/>
    <row r="5540" ht="27" customHeight="1"/>
    <row r="5541" ht="27" customHeight="1"/>
    <row r="5542" ht="27" customHeight="1"/>
    <row r="5543" ht="27" customHeight="1"/>
    <row r="5544" ht="27" customHeight="1"/>
    <row r="5545" ht="27" customHeight="1"/>
    <row r="5546" ht="27" customHeight="1"/>
    <row r="5547" ht="27" customHeight="1"/>
    <row r="5548" ht="27" customHeight="1"/>
    <row r="5549" ht="27" customHeight="1"/>
    <row r="5550" ht="27" customHeight="1"/>
    <row r="5551" ht="27" customHeight="1"/>
    <row r="5552" ht="27" customHeight="1"/>
    <row r="5553" ht="27" customHeight="1"/>
    <row r="5554" ht="27" customHeight="1"/>
    <row r="5555" ht="27" customHeight="1"/>
    <row r="5556" ht="27" customHeight="1"/>
    <row r="5557" ht="27" customHeight="1"/>
    <row r="5558" ht="27" customHeight="1"/>
    <row r="5559" ht="27" customHeight="1"/>
    <row r="5560" ht="27" customHeight="1"/>
    <row r="5561" ht="27" customHeight="1"/>
    <row r="5562" ht="27" customHeight="1"/>
    <row r="5563" ht="27" customHeight="1"/>
    <row r="5564" ht="27" customHeight="1"/>
    <row r="5565" ht="27" customHeight="1"/>
    <row r="5566" ht="27" customHeight="1"/>
    <row r="5567" ht="27" customHeight="1"/>
    <row r="5568" ht="27" customHeight="1"/>
    <row r="5569" ht="27" customHeight="1"/>
    <row r="5570" ht="27" customHeight="1"/>
    <row r="5571" ht="27" customHeight="1"/>
    <row r="5572" ht="27" customHeight="1"/>
    <row r="5573" ht="27" customHeight="1"/>
    <row r="5574" ht="27" customHeight="1"/>
    <row r="5575" ht="27" customHeight="1"/>
    <row r="5576" ht="27" customHeight="1"/>
    <row r="5577" ht="27" customHeight="1"/>
    <row r="5578" ht="27" customHeight="1"/>
    <row r="5579" ht="27" customHeight="1"/>
    <row r="5580" ht="27" customHeight="1"/>
    <row r="5581" ht="27" customHeight="1"/>
    <row r="5582" ht="27" customHeight="1"/>
    <row r="5583" ht="27" customHeight="1"/>
    <row r="5584" ht="27" customHeight="1"/>
    <row r="5585" ht="27" customHeight="1"/>
    <row r="5586" ht="27" customHeight="1"/>
    <row r="5587" ht="27" customHeight="1"/>
    <row r="5588" ht="27" customHeight="1"/>
    <row r="5589" ht="27" customHeight="1"/>
    <row r="5590" ht="27" customHeight="1"/>
    <row r="5591" ht="27" customHeight="1"/>
    <row r="5592" ht="27" customHeight="1"/>
    <row r="5593" ht="27" customHeight="1"/>
    <row r="5594" ht="27" customHeight="1"/>
    <row r="5595" ht="27" customHeight="1"/>
    <row r="5596" ht="27" customHeight="1"/>
    <row r="5597" ht="27" customHeight="1"/>
    <row r="5598" ht="27" customHeight="1"/>
    <row r="5599" ht="27" customHeight="1"/>
    <row r="5600" ht="27" customHeight="1"/>
    <row r="5601" ht="27" customHeight="1"/>
    <row r="5602" ht="27" customHeight="1"/>
    <row r="5603" ht="27" customHeight="1"/>
    <row r="5604" ht="27" customHeight="1"/>
    <row r="5605" ht="27" customHeight="1"/>
    <row r="5606" ht="27" customHeight="1"/>
    <row r="5607" ht="27" customHeight="1"/>
    <row r="5608" ht="27" customHeight="1"/>
    <row r="5609" ht="27" customHeight="1"/>
    <row r="5610" ht="27" customHeight="1"/>
    <row r="5611" ht="27" customHeight="1"/>
    <row r="5612" ht="27" customHeight="1"/>
    <row r="5613" ht="27" customHeight="1"/>
    <row r="5614" ht="27" customHeight="1"/>
    <row r="5615" ht="27" customHeight="1"/>
    <row r="5616" ht="27" customHeight="1"/>
    <row r="5617" ht="27" customHeight="1"/>
    <row r="5618" ht="27" customHeight="1"/>
    <row r="5619" ht="27" customHeight="1"/>
    <row r="5620" ht="27" customHeight="1"/>
    <row r="5621" ht="27" customHeight="1"/>
    <row r="5622" ht="27" customHeight="1"/>
    <row r="5623" ht="27" customHeight="1"/>
    <row r="5624" ht="27" customHeight="1"/>
    <row r="5625" ht="27" customHeight="1"/>
    <row r="5626" ht="27" customHeight="1"/>
    <row r="5627" ht="27" customHeight="1"/>
    <row r="5628" ht="27" customHeight="1"/>
    <row r="5629" ht="27" customHeight="1"/>
    <row r="5630" ht="27" customHeight="1"/>
    <row r="5631" ht="27" customHeight="1"/>
    <row r="5632" ht="27" customHeight="1"/>
    <row r="5633" ht="27" customHeight="1"/>
    <row r="5634" ht="27" customHeight="1"/>
    <row r="5635" ht="27" customHeight="1"/>
    <row r="5636" ht="27" customHeight="1"/>
    <row r="5637" ht="27" customHeight="1"/>
    <row r="5638" ht="27" customHeight="1"/>
    <row r="5639" ht="27" customHeight="1"/>
    <row r="5640" ht="27" customHeight="1"/>
    <row r="5641" ht="27" customHeight="1"/>
    <row r="5642" ht="27" customHeight="1"/>
    <row r="5643" ht="27" customHeight="1"/>
    <row r="5644" ht="27" customHeight="1"/>
    <row r="5645" ht="27" customHeight="1"/>
    <row r="5646" ht="27" customHeight="1"/>
    <row r="5647" ht="27" customHeight="1"/>
    <row r="5648" ht="27" customHeight="1"/>
    <row r="5649" ht="27" customHeight="1"/>
    <row r="5650" ht="27" customHeight="1"/>
    <row r="5651" ht="27" customHeight="1"/>
    <row r="5652" ht="27" customHeight="1"/>
    <row r="5653" ht="27" customHeight="1"/>
    <row r="5654" ht="27" customHeight="1"/>
    <row r="5655" ht="27" customHeight="1"/>
    <row r="5656" ht="27" customHeight="1"/>
    <row r="5657" ht="27" customHeight="1"/>
    <row r="5658" ht="27" customHeight="1"/>
    <row r="5659" ht="27" customHeight="1"/>
    <row r="5660" ht="27" customHeight="1"/>
    <row r="5661" ht="27" customHeight="1"/>
    <row r="5662" ht="27" customHeight="1"/>
    <row r="5663" ht="27" customHeight="1"/>
    <row r="5664" ht="27" customHeight="1"/>
    <row r="5665" ht="27" customHeight="1"/>
    <row r="5666" ht="27" customHeight="1"/>
    <row r="5667" ht="27" customHeight="1"/>
    <row r="5668" ht="27" customHeight="1"/>
    <row r="5669" ht="27" customHeight="1"/>
    <row r="5670" ht="27" customHeight="1"/>
    <row r="5671" ht="27" customHeight="1"/>
    <row r="5672" ht="27" customHeight="1"/>
    <row r="5673" ht="27" customHeight="1"/>
    <row r="5674" ht="27" customHeight="1"/>
    <row r="5675" ht="27" customHeight="1"/>
    <row r="5676" ht="27" customHeight="1"/>
    <row r="5677" ht="27" customHeight="1"/>
    <row r="5678" ht="27" customHeight="1"/>
    <row r="5679" ht="27" customHeight="1"/>
    <row r="5680" ht="27" customHeight="1"/>
    <row r="5681" ht="27" customHeight="1"/>
    <row r="5682" ht="27" customHeight="1"/>
    <row r="5683" ht="27" customHeight="1"/>
    <row r="5684" ht="27" customHeight="1"/>
    <row r="5685" ht="27" customHeight="1"/>
    <row r="5686" ht="27" customHeight="1"/>
    <row r="5687" ht="27" customHeight="1"/>
    <row r="5688" ht="27" customHeight="1"/>
    <row r="5689" ht="27" customHeight="1"/>
    <row r="5690" ht="27" customHeight="1"/>
    <row r="5691" ht="27" customHeight="1"/>
    <row r="5692" ht="27" customHeight="1"/>
    <row r="5693" ht="27" customHeight="1"/>
    <row r="5694" ht="27" customHeight="1"/>
    <row r="5695" ht="27" customHeight="1"/>
    <row r="5696" ht="27" customHeight="1"/>
    <row r="5697" ht="27" customHeight="1"/>
    <row r="5698" ht="27" customHeight="1"/>
    <row r="5699" ht="27" customHeight="1"/>
    <row r="5700" ht="27" customHeight="1"/>
    <row r="5701" ht="27" customHeight="1"/>
    <row r="5702" ht="27" customHeight="1"/>
    <row r="5703" ht="27" customHeight="1"/>
    <row r="5704" ht="27" customHeight="1"/>
    <row r="5705" ht="27" customHeight="1"/>
    <row r="5706" ht="27" customHeight="1"/>
    <row r="5707" ht="27" customHeight="1"/>
    <row r="5708" ht="27" customHeight="1"/>
    <row r="5709" ht="27" customHeight="1"/>
    <row r="5710" ht="27" customHeight="1"/>
    <row r="5711" ht="27" customHeight="1"/>
    <row r="5712" ht="27" customHeight="1"/>
    <row r="5713" ht="27" customHeight="1"/>
    <row r="5714" ht="27" customHeight="1"/>
    <row r="5715" ht="27" customHeight="1"/>
    <row r="5716" ht="27" customHeight="1"/>
    <row r="5717" ht="27" customHeight="1"/>
    <row r="5718" ht="27" customHeight="1"/>
    <row r="5719" ht="27" customHeight="1"/>
    <row r="5720" ht="27" customHeight="1"/>
    <row r="5721" ht="27" customHeight="1"/>
    <row r="5722" ht="27" customHeight="1"/>
    <row r="5723" ht="27" customHeight="1"/>
    <row r="5724" ht="27" customHeight="1"/>
    <row r="5725" ht="27" customHeight="1"/>
    <row r="5726" ht="27" customHeight="1"/>
    <row r="5727" ht="27" customHeight="1"/>
    <row r="5728" ht="27" customHeight="1"/>
    <row r="5729" ht="27" customHeight="1"/>
    <row r="5730" ht="27" customHeight="1"/>
    <row r="5731" ht="27" customHeight="1"/>
    <row r="5732" ht="27" customHeight="1"/>
    <row r="5733" ht="27" customHeight="1"/>
    <row r="5734" ht="27" customHeight="1"/>
    <row r="5735" ht="27" customHeight="1"/>
    <row r="5736" ht="27" customHeight="1"/>
    <row r="5737" ht="27" customHeight="1"/>
    <row r="5738" ht="27" customHeight="1"/>
    <row r="5739" ht="27" customHeight="1"/>
    <row r="5740" ht="27" customHeight="1"/>
    <row r="5741" ht="27" customHeight="1"/>
    <row r="5742" ht="27" customHeight="1"/>
    <row r="5743" ht="27" customHeight="1"/>
    <row r="5744" ht="27" customHeight="1"/>
    <row r="5745" ht="27" customHeight="1"/>
    <row r="5746" ht="27" customHeight="1"/>
    <row r="5747" ht="27" customHeight="1"/>
    <row r="5748" ht="27" customHeight="1"/>
    <row r="5749" ht="27" customHeight="1"/>
    <row r="5750" ht="27" customHeight="1"/>
    <row r="5751" ht="27" customHeight="1"/>
    <row r="5752" ht="27" customHeight="1"/>
    <row r="5753" ht="27" customHeight="1"/>
    <row r="5754" ht="27" customHeight="1"/>
    <row r="5755" ht="27" customHeight="1"/>
    <row r="5756" ht="27" customHeight="1"/>
    <row r="5757" ht="27" customHeight="1"/>
    <row r="5758" ht="27" customHeight="1"/>
    <row r="5759" ht="27" customHeight="1"/>
    <row r="5760" ht="27" customHeight="1"/>
    <row r="5761" ht="27" customHeight="1"/>
    <row r="5762" ht="27" customHeight="1"/>
    <row r="5763" ht="27" customHeight="1"/>
    <row r="5764" ht="27" customHeight="1"/>
    <row r="5765" ht="27" customHeight="1"/>
    <row r="5766" ht="27" customHeight="1"/>
    <row r="5767" ht="27" customHeight="1"/>
    <row r="5768" ht="27" customHeight="1"/>
    <row r="5769" ht="27" customHeight="1"/>
    <row r="5770" ht="27" customHeight="1"/>
    <row r="5771" ht="27" customHeight="1"/>
    <row r="5772" ht="27" customHeight="1"/>
    <row r="5773" ht="27" customHeight="1"/>
    <row r="5774" ht="27" customHeight="1"/>
    <row r="5775" ht="27" customHeight="1"/>
    <row r="5776" ht="27" customHeight="1"/>
    <row r="5777" ht="27" customHeight="1"/>
    <row r="5778" ht="27" customHeight="1"/>
    <row r="5779" ht="27" customHeight="1"/>
    <row r="5780" ht="27" customHeight="1"/>
    <row r="5781" ht="27" customHeight="1"/>
    <row r="5782" ht="27" customHeight="1"/>
    <row r="5783" ht="27" customHeight="1"/>
    <row r="5784" ht="27" customHeight="1"/>
    <row r="5785" ht="27" customHeight="1"/>
    <row r="5786" ht="27" customHeight="1"/>
    <row r="5787" ht="27" customHeight="1"/>
    <row r="5788" ht="27" customHeight="1"/>
    <row r="5789" ht="27" customHeight="1"/>
    <row r="5790" ht="27" customHeight="1"/>
    <row r="5791" ht="27" customHeight="1"/>
    <row r="5792" ht="27" customHeight="1"/>
    <row r="5793" ht="27" customHeight="1"/>
    <row r="5794" ht="27" customHeight="1"/>
    <row r="5795" ht="27" customHeight="1"/>
    <row r="5796" ht="27" customHeight="1"/>
    <row r="5797" ht="27" customHeight="1"/>
    <row r="5798" ht="27" customHeight="1"/>
    <row r="5799" ht="27" customHeight="1"/>
    <row r="5800" ht="27" customHeight="1"/>
    <row r="5801" ht="27" customHeight="1"/>
    <row r="5802" ht="27" customHeight="1"/>
    <row r="5803" ht="27" customHeight="1"/>
    <row r="5804" ht="27" customHeight="1"/>
    <row r="5805" ht="27" customHeight="1"/>
    <row r="5806" ht="27" customHeight="1"/>
    <row r="5807" ht="27" customHeight="1"/>
    <row r="5808" ht="27" customHeight="1"/>
    <row r="5809" ht="27" customHeight="1"/>
    <row r="5810" ht="27" customHeight="1"/>
    <row r="5811" ht="27" customHeight="1"/>
    <row r="5812" ht="27" customHeight="1"/>
    <row r="5813" ht="27" customHeight="1"/>
    <row r="5814" ht="27" customHeight="1"/>
    <row r="5815" ht="27" customHeight="1"/>
    <row r="5816" ht="27" customHeight="1"/>
    <row r="5817" ht="27" customHeight="1"/>
    <row r="5818" ht="27" customHeight="1"/>
    <row r="5819" ht="27" customHeight="1"/>
    <row r="5820" ht="27" customHeight="1"/>
    <row r="5821" ht="27" customHeight="1"/>
    <row r="5822" ht="27" customHeight="1"/>
    <row r="5823" ht="27" customHeight="1"/>
    <row r="5824" ht="27" customHeight="1"/>
    <row r="5825" ht="27" customHeight="1"/>
    <row r="5826" ht="27" customHeight="1"/>
    <row r="5827" ht="27" customHeight="1"/>
    <row r="5828" ht="27" customHeight="1"/>
    <row r="5829" ht="27" customHeight="1"/>
    <row r="5830" ht="27" customHeight="1"/>
    <row r="5831" ht="27" customHeight="1"/>
    <row r="5832" ht="27" customHeight="1"/>
    <row r="5833" ht="27" customHeight="1"/>
    <row r="5834" ht="27" customHeight="1"/>
    <row r="5835" ht="27" customHeight="1"/>
    <row r="5836" ht="27" customHeight="1"/>
    <row r="5837" ht="27" customHeight="1"/>
    <row r="5838" ht="27" customHeight="1"/>
    <row r="5839" ht="27" customHeight="1"/>
    <row r="5840" ht="27" customHeight="1"/>
    <row r="5841" ht="27" customHeight="1"/>
    <row r="5842" ht="27" customHeight="1"/>
    <row r="5843" ht="27" customHeight="1"/>
    <row r="5844" ht="27" customHeight="1"/>
    <row r="5845" ht="27" customHeight="1"/>
    <row r="5846" ht="27" customHeight="1"/>
    <row r="5847" ht="27" customHeight="1"/>
    <row r="5848" ht="27" customHeight="1"/>
    <row r="5849" ht="27" customHeight="1"/>
    <row r="5850" ht="27" customHeight="1"/>
    <row r="5851" ht="27" customHeight="1"/>
    <row r="5852" ht="27" customHeight="1"/>
    <row r="5853" ht="27" customHeight="1"/>
    <row r="5854" ht="27" customHeight="1"/>
    <row r="5855" ht="27" customHeight="1"/>
    <row r="5856" ht="27" customHeight="1"/>
    <row r="5857" ht="27" customHeight="1"/>
    <row r="5858" ht="27" customHeight="1"/>
    <row r="5859" ht="27" customHeight="1"/>
    <row r="5860" ht="27" customHeight="1"/>
    <row r="5861" ht="27" customHeight="1"/>
    <row r="5862" ht="27" customHeight="1"/>
    <row r="5863" ht="27" customHeight="1"/>
    <row r="5864" ht="27" customHeight="1"/>
    <row r="5865" ht="27" customHeight="1"/>
    <row r="5866" ht="27" customHeight="1"/>
    <row r="5867" ht="27" customHeight="1"/>
    <row r="5868" ht="27" customHeight="1"/>
    <row r="5869" ht="27" customHeight="1"/>
    <row r="5870" ht="27" customHeight="1"/>
    <row r="5871" ht="27" customHeight="1"/>
    <row r="5872" ht="27" customHeight="1"/>
    <row r="5873" ht="27" customHeight="1"/>
    <row r="5874" ht="27" customHeight="1"/>
    <row r="5875" ht="27" customHeight="1"/>
    <row r="5876" ht="27" customHeight="1"/>
    <row r="5877" ht="27" customHeight="1"/>
    <row r="5878" ht="27" customHeight="1"/>
    <row r="5879" ht="27" customHeight="1"/>
    <row r="5880" ht="27" customHeight="1"/>
    <row r="5881" ht="27" customHeight="1"/>
    <row r="5882" ht="27" customHeight="1"/>
    <row r="5883" ht="27" customHeight="1"/>
    <row r="5884" ht="27" customHeight="1"/>
    <row r="5885" ht="27" customHeight="1"/>
    <row r="5886" ht="27" customHeight="1"/>
    <row r="5887" ht="27" customHeight="1"/>
    <row r="5888" ht="27" customHeight="1"/>
    <row r="5889" ht="27" customHeight="1"/>
    <row r="5890" ht="27" customHeight="1"/>
    <row r="5891" ht="27" customHeight="1"/>
    <row r="5892" ht="27" customHeight="1"/>
    <row r="5893" ht="27" customHeight="1"/>
    <row r="5894" ht="27" customHeight="1"/>
    <row r="5895" ht="27" customHeight="1"/>
    <row r="5896" ht="27" customHeight="1"/>
    <row r="5897" ht="27" customHeight="1"/>
    <row r="5898" ht="27" customHeight="1"/>
    <row r="5899" ht="27" customHeight="1"/>
    <row r="5900" ht="27" customHeight="1"/>
    <row r="5901" ht="27" customHeight="1"/>
    <row r="5902" ht="27" customHeight="1"/>
    <row r="5903" ht="27" customHeight="1"/>
    <row r="5904" ht="27" customHeight="1"/>
    <row r="5905" ht="27" customHeight="1"/>
    <row r="5906" ht="27" customHeight="1"/>
    <row r="5907" ht="27" customHeight="1"/>
    <row r="5908" ht="27" customHeight="1"/>
    <row r="5909" ht="27" customHeight="1"/>
    <row r="5910" ht="27" customHeight="1"/>
    <row r="5911" ht="27" customHeight="1"/>
    <row r="5912" ht="27" customHeight="1"/>
    <row r="5913" ht="27" customHeight="1"/>
    <row r="5914" ht="27" customHeight="1"/>
    <row r="5915" ht="27" customHeight="1"/>
    <row r="5916" ht="27" customHeight="1"/>
    <row r="5917" ht="27" customHeight="1"/>
    <row r="5918" ht="27" customHeight="1"/>
    <row r="5919" ht="27" customHeight="1"/>
    <row r="5920" ht="27" customHeight="1"/>
    <row r="5921" ht="27" customHeight="1"/>
    <row r="5922" ht="27" customHeight="1"/>
    <row r="5923" ht="27" customHeight="1"/>
    <row r="5924" ht="27" customHeight="1"/>
    <row r="5925" ht="27" customHeight="1"/>
    <row r="5926" ht="27" customHeight="1"/>
    <row r="5927" ht="27" customHeight="1"/>
    <row r="5928" ht="27" customHeight="1"/>
    <row r="5929" ht="27" customHeight="1"/>
    <row r="5930" ht="27" customHeight="1"/>
    <row r="5931" ht="27" customHeight="1"/>
    <row r="5932" ht="27" customHeight="1"/>
    <row r="5933" ht="27" customHeight="1"/>
    <row r="5934" ht="27" customHeight="1"/>
    <row r="5935" ht="27" customHeight="1"/>
    <row r="5936" ht="27" customHeight="1"/>
    <row r="5937" ht="27" customHeight="1"/>
    <row r="5938" ht="27" customHeight="1"/>
    <row r="5939" ht="27" customHeight="1"/>
    <row r="5940" ht="27" customHeight="1"/>
    <row r="5941" ht="27" customHeight="1"/>
    <row r="5942" ht="27" customHeight="1"/>
    <row r="5943" ht="27" customHeight="1"/>
    <row r="5944" ht="27" customHeight="1"/>
    <row r="5945" ht="27" customHeight="1"/>
    <row r="5946" ht="27" customHeight="1"/>
    <row r="5947" ht="27" customHeight="1"/>
    <row r="5948" ht="27" customHeight="1"/>
    <row r="5949" ht="27" customHeight="1"/>
    <row r="5950" ht="27" customHeight="1"/>
    <row r="5951" ht="27" customHeight="1"/>
    <row r="5952" ht="27" customHeight="1"/>
    <row r="5953" ht="27" customHeight="1"/>
    <row r="5954" ht="27" customHeight="1"/>
    <row r="5955" ht="27" customHeight="1"/>
    <row r="5956" ht="27" customHeight="1"/>
    <row r="5957" ht="27" customHeight="1"/>
    <row r="5958" ht="27" customHeight="1"/>
    <row r="5959" ht="27" customHeight="1"/>
    <row r="5960" ht="27" customHeight="1"/>
    <row r="5961" ht="27" customHeight="1"/>
    <row r="5962" ht="27" customHeight="1"/>
    <row r="5963" ht="27" customHeight="1"/>
    <row r="5964" ht="27" customHeight="1"/>
    <row r="5965" ht="27" customHeight="1"/>
    <row r="5966" ht="27" customHeight="1"/>
    <row r="5967" ht="27" customHeight="1"/>
    <row r="5968" ht="27" customHeight="1"/>
    <row r="5969" ht="27" customHeight="1"/>
    <row r="5970" ht="27" customHeight="1"/>
    <row r="5971" ht="27" customHeight="1"/>
    <row r="5972" ht="27" customHeight="1"/>
    <row r="5973" ht="27" customHeight="1"/>
    <row r="5974" ht="27" customHeight="1"/>
    <row r="5975" ht="27" customHeight="1"/>
    <row r="5976" ht="27" customHeight="1"/>
    <row r="5977" ht="27" customHeight="1"/>
    <row r="5978" ht="27" customHeight="1"/>
    <row r="5979" ht="27" customHeight="1"/>
    <row r="5980" ht="27" customHeight="1"/>
    <row r="5981" ht="27" customHeight="1"/>
    <row r="5982" ht="27" customHeight="1"/>
    <row r="5983" ht="27" customHeight="1"/>
    <row r="5984" ht="27" customHeight="1"/>
    <row r="5985" ht="27" customHeight="1"/>
    <row r="5986" ht="27" customHeight="1"/>
    <row r="5987" ht="27" customHeight="1"/>
    <row r="5988" ht="27" customHeight="1"/>
    <row r="5989" ht="27" customHeight="1"/>
    <row r="5990" ht="27" customHeight="1"/>
    <row r="5991" ht="27" customHeight="1"/>
    <row r="5992" ht="27" customHeight="1"/>
    <row r="5993" ht="27" customHeight="1"/>
    <row r="5994" ht="27" customHeight="1"/>
    <row r="5995" ht="27" customHeight="1"/>
    <row r="5996" ht="27" customHeight="1"/>
    <row r="5997" ht="27" customHeight="1"/>
    <row r="5998" ht="27" customHeight="1"/>
    <row r="5999" ht="27" customHeight="1"/>
    <row r="6000" ht="27" customHeight="1"/>
    <row r="6001" ht="27" customHeight="1"/>
    <row r="6002" ht="27" customHeight="1"/>
    <row r="6003" ht="27" customHeight="1"/>
    <row r="6004" ht="27" customHeight="1"/>
    <row r="6005" ht="27" customHeight="1"/>
    <row r="6006" ht="27" customHeight="1"/>
    <row r="6007" ht="27" customHeight="1"/>
    <row r="6008" ht="27" customHeight="1"/>
    <row r="6009" ht="27" customHeight="1"/>
    <row r="6010" ht="27" customHeight="1"/>
    <row r="6011" ht="27" customHeight="1"/>
    <row r="6012" ht="27" customHeight="1"/>
    <row r="6013" ht="27" customHeight="1"/>
    <row r="6014" ht="27" customHeight="1"/>
    <row r="6015" ht="27" customHeight="1"/>
    <row r="6016" ht="27" customHeight="1"/>
    <row r="6017" ht="27" customHeight="1"/>
    <row r="6018" ht="27" customHeight="1"/>
    <row r="6019" ht="27" customHeight="1"/>
    <row r="6020" ht="27" customHeight="1"/>
    <row r="6021" ht="27" customHeight="1"/>
    <row r="6022" ht="27" customHeight="1"/>
    <row r="6023" ht="27" customHeight="1"/>
    <row r="6024" ht="27" customHeight="1"/>
    <row r="6025" ht="27" customHeight="1"/>
    <row r="6026" ht="27" customHeight="1"/>
    <row r="6027" ht="27" customHeight="1"/>
    <row r="6028" ht="27" customHeight="1"/>
    <row r="6029" ht="27" customHeight="1"/>
    <row r="6030" ht="27" customHeight="1"/>
    <row r="6031" ht="27" customHeight="1"/>
    <row r="6032" ht="27" customHeight="1"/>
    <row r="6033" ht="27" customHeight="1"/>
    <row r="6034" ht="27" customHeight="1"/>
    <row r="6035" ht="27" customHeight="1"/>
    <row r="6036" ht="27" customHeight="1"/>
    <row r="6037" ht="27" customHeight="1"/>
    <row r="6038" ht="27" customHeight="1"/>
    <row r="6039" ht="27" customHeight="1"/>
    <row r="6040" ht="27" customHeight="1"/>
    <row r="6041" ht="27" customHeight="1"/>
    <row r="6042" ht="27" customHeight="1"/>
    <row r="6043" ht="27" customHeight="1"/>
    <row r="6044" ht="27" customHeight="1"/>
    <row r="6045" ht="27" customHeight="1"/>
    <row r="6046" ht="27" customHeight="1"/>
    <row r="6047" ht="27" customHeight="1"/>
    <row r="6048" ht="27" customHeight="1"/>
    <row r="6049" ht="27" customHeight="1"/>
    <row r="6050" ht="27" customHeight="1"/>
    <row r="6051" ht="27" customHeight="1"/>
    <row r="6052" ht="27" customHeight="1"/>
    <row r="6053" ht="27" customHeight="1"/>
    <row r="6054" ht="27" customHeight="1"/>
    <row r="6055" ht="27" customHeight="1"/>
    <row r="6056" ht="27" customHeight="1"/>
    <row r="6057" ht="27" customHeight="1"/>
    <row r="6058" ht="27" customHeight="1"/>
    <row r="6059" ht="27" customHeight="1"/>
    <row r="6060" ht="27" customHeight="1"/>
    <row r="6061" ht="27" customHeight="1"/>
    <row r="6062" ht="27" customHeight="1"/>
    <row r="6063" ht="27" customHeight="1"/>
    <row r="6064" ht="27" customHeight="1"/>
    <row r="6065" ht="27" customHeight="1"/>
    <row r="6066" ht="27" customHeight="1"/>
    <row r="6067" ht="27" customHeight="1"/>
    <row r="6068" ht="27" customHeight="1"/>
    <row r="6069" ht="27" customHeight="1"/>
    <row r="6070" ht="27" customHeight="1"/>
    <row r="6071" ht="27" customHeight="1"/>
    <row r="6072" ht="27" customHeight="1"/>
    <row r="6073" ht="27" customHeight="1"/>
    <row r="6074" ht="27" customHeight="1"/>
    <row r="6075" ht="27" customHeight="1"/>
    <row r="6076" ht="27" customHeight="1"/>
    <row r="6077" ht="27" customHeight="1"/>
    <row r="6078" ht="27" customHeight="1"/>
    <row r="6079" ht="27" customHeight="1"/>
    <row r="6080" ht="27" customHeight="1"/>
    <row r="6081" ht="27" customHeight="1"/>
    <row r="6082" ht="27" customHeight="1"/>
    <row r="6083" ht="27" customHeight="1"/>
    <row r="6084" ht="27" customHeight="1"/>
    <row r="6085" ht="27" customHeight="1"/>
    <row r="6086" ht="27" customHeight="1"/>
    <row r="6087" ht="27" customHeight="1"/>
    <row r="6088" ht="27" customHeight="1"/>
    <row r="6089" ht="27" customHeight="1"/>
    <row r="6090" ht="27" customHeight="1"/>
    <row r="6091" ht="27" customHeight="1"/>
    <row r="6092" ht="27" customHeight="1"/>
    <row r="6093" ht="27" customHeight="1"/>
    <row r="6094" ht="27" customHeight="1"/>
    <row r="6095" ht="27" customHeight="1"/>
    <row r="6096" ht="27" customHeight="1"/>
    <row r="6097" ht="27" customHeight="1"/>
    <row r="6098" ht="27" customHeight="1"/>
    <row r="6099" ht="27" customHeight="1"/>
    <row r="6100" ht="27" customHeight="1"/>
    <row r="6101" ht="27" customHeight="1"/>
    <row r="6102" ht="27" customHeight="1"/>
    <row r="6103" ht="27" customHeight="1"/>
    <row r="6104" ht="27" customHeight="1"/>
    <row r="6105" ht="27" customHeight="1"/>
    <row r="6106" ht="27" customHeight="1"/>
    <row r="6107" ht="27" customHeight="1"/>
    <row r="6108" ht="27" customHeight="1"/>
    <row r="6109" ht="27" customHeight="1"/>
    <row r="6110" ht="27" customHeight="1"/>
    <row r="6111" ht="27" customHeight="1"/>
    <row r="6112" ht="27" customHeight="1"/>
    <row r="6113" ht="27" customHeight="1"/>
    <row r="6114" ht="27" customHeight="1"/>
    <row r="6115" ht="27" customHeight="1"/>
    <row r="6116" ht="27" customHeight="1"/>
    <row r="6117" ht="27" customHeight="1"/>
    <row r="6118" ht="27" customHeight="1"/>
    <row r="6119" ht="27" customHeight="1"/>
    <row r="6120" ht="27" customHeight="1"/>
    <row r="6121" ht="27" customHeight="1"/>
    <row r="6122" ht="27" customHeight="1"/>
    <row r="6123" ht="27" customHeight="1"/>
    <row r="6124" ht="27" customHeight="1"/>
    <row r="6125" ht="27" customHeight="1"/>
    <row r="6126" ht="27" customHeight="1"/>
    <row r="6127" ht="27" customHeight="1"/>
    <row r="6128" ht="27" customHeight="1"/>
    <row r="6129" ht="27" customHeight="1"/>
    <row r="6130" ht="27" customHeight="1"/>
    <row r="6131" ht="27" customHeight="1"/>
    <row r="6132" ht="27" customHeight="1"/>
    <row r="6133" ht="27" customHeight="1"/>
    <row r="6134" ht="27" customHeight="1"/>
    <row r="6135" ht="27" customHeight="1"/>
    <row r="6136" ht="27" customHeight="1"/>
    <row r="6137" ht="27" customHeight="1"/>
    <row r="6138" ht="27" customHeight="1"/>
    <row r="6139" ht="27" customHeight="1"/>
    <row r="6140" ht="27" customHeight="1"/>
    <row r="6141" ht="27" customHeight="1"/>
    <row r="6142" ht="27" customHeight="1"/>
    <row r="6143" ht="27" customHeight="1"/>
    <row r="6144" ht="27" customHeight="1"/>
    <row r="6145" ht="27" customHeight="1"/>
    <row r="6146" ht="27" customHeight="1"/>
    <row r="6147" ht="27" customHeight="1"/>
    <row r="6148" ht="27" customHeight="1"/>
    <row r="6149" ht="27" customHeight="1"/>
    <row r="6150" ht="27" customHeight="1"/>
    <row r="6151" ht="27" customHeight="1"/>
    <row r="6152" ht="27" customHeight="1"/>
    <row r="6153" ht="27" customHeight="1"/>
    <row r="6154" ht="27" customHeight="1"/>
    <row r="6155" ht="27" customHeight="1"/>
    <row r="6156" ht="27" customHeight="1"/>
    <row r="6157" ht="27" customHeight="1"/>
    <row r="6158" ht="27" customHeight="1"/>
    <row r="6159" ht="27" customHeight="1"/>
    <row r="6160" ht="27" customHeight="1"/>
    <row r="6161" ht="27" customHeight="1"/>
    <row r="6162" ht="27" customHeight="1"/>
    <row r="6163" ht="27" customHeight="1"/>
    <row r="6164" ht="27" customHeight="1"/>
    <row r="6165" ht="27" customHeight="1"/>
    <row r="6166" ht="27" customHeight="1"/>
    <row r="6167" ht="27" customHeight="1"/>
    <row r="6168" ht="27" customHeight="1"/>
    <row r="6169" ht="27" customHeight="1"/>
    <row r="6170" ht="27" customHeight="1"/>
    <row r="6171" ht="27" customHeight="1"/>
    <row r="6172" ht="27" customHeight="1"/>
    <row r="6173" ht="27" customHeight="1"/>
    <row r="6174" ht="27" customHeight="1"/>
    <row r="6175" ht="27" customHeight="1"/>
    <row r="6176" ht="27" customHeight="1"/>
    <row r="6177" ht="27" customHeight="1"/>
    <row r="6178" ht="27" customHeight="1"/>
    <row r="6179" ht="27" customHeight="1"/>
    <row r="6180" ht="27" customHeight="1"/>
    <row r="6181" ht="27" customHeight="1"/>
    <row r="6182" ht="27" customHeight="1"/>
    <row r="6183" ht="27" customHeight="1"/>
    <row r="6184" ht="27" customHeight="1"/>
    <row r="6185" ht="27" customHeight="1"/>
    <row r="6186" ht="27" customHeight="1"/>
    <row r="6187" ht="27" customHeight="1"/>
    <row r="6188" ht="27" customHeight="1"/>
    <row r="6189" ht="27" customHeight="1"/>
    <row r="6190" ht="27" customHeight="1"/>
    <row r="6191" ht="27" customHeight="1"/>
    <row r="6192" ht="27" customHeight="1"/>
    <row r="6193" ht="27" customHeight="1"/>
    <row r="6194" ht="27" customHeight="1"/>
    <row r="6195" ht="27" customHeight="1"/>
    <row r="6196" ht="27" customHeight="1"/>
    <row r="6197" ht="27" customHeight="1"/>
    <row r="6198" ht="27" customHeight="1"/>
    <row r="6199" ht="27" customHeight="1"/>
    <row r="6200" ht="27" customHeight="1"/>
    <row r="6201" ht="27" customHeight="1"/>
    <row r="6202" ht="27" customHeight="1"/>
    <row r="6203" ht="27" customHeight="1"/>
    <row r="6204" ht="27" customHeight="1"/>
    <row r="6205" ht="27" customHeight="1"/>
    <row r="6206" ht="27" customHeight="1"/>
    <row r="6207" ht="27" customHeight="1"/>
    <row r="6208" ht="27" customHeight="1"/>
    <row r="6209" ht="27" customHeight="1"/>
    <row r="6210" ht="27" customHeight="1"/>
    <row r="6211" ht="27" customHeight="1"/>
    <row r="6212" ht="27" customHeight="1"/>
    <row r="6213" ht="27" customHeight="1"/>
    <row r="6214" ht="27" customHeight="1"/>
    <row r="6215" ht="27" customHeight="1"/>
    <row r="6216" ht="27" customHeight="1"/>
    <row r="6217" ht="27" customHeight="1"/>
    <row r="6218" ht="27" customHeight="1"/>
    <row r="6219" ht="27" customHeight="1"/>
    <row r="6220" ht="27" customHeight="1"/>
    <row r="6221" ht="27" customHeight="1"/>
    <row r="6222" ht="27" customHeight="1"/>
    <row r="6223" ht="27" customHeight="1"/>
    <row r="6224" ht="27" customHeight="1"/>
    <row r="6225" ht="27" customHeight="1"/>
    <row r="6226" ht="27" customHeight="1"/>
    <row r="6227" ht="27" customHeight="1"/>
    <row r="6228" ht="27" customHeight="1"/>
    <row r="6229" ht="27" customHeight="1"/>
    <row r="6230" ht="27" customHeight="1"/>
    <row r="6231" ht="27" customHeight="1"/>
    <row r="6232" ht="27" customHeight="1"/>
    <row r="6233" ht="27" customHeight="1"/>
    <row r="6234" ht="27" customHeight="1"/>
    <row r="6235" ht="27" customHeight="1"/>
    <row r="6236" ht="27" customHeight="1"/>
    <row r="6237" ht="27" customHeight="1"/>
    <row r="6238" ht="27" customHeight="1"/>
    <row r="6239" ht="27" customHeight="1"/>
    <row r="6240" ht="27" customHeight="1"/>
    <row r="6241" ht="27" customHeight="1"/>
    <row r="6242" ht="27" customHeight="1"/>
    <row r="6243" ht="27" customHeight="1"/>
    <row r="6244" ht="27" customHeight="1"/>
    <row r="6245" ht="27" customHeight="1"/>
    <row r="6246" ht="27" customHeight="1"/>
    <row r="6247" ht="27" customHeight="1"/>
    <row r="6248" ht="27" customHeight="1"/>
    <row r="6249" ht="27" customHeight="1"/>
    <row r="6250" ht="27" customHeight="1"/>
    <row r="6251" ht="27" customHeight="1"/>
    <row r="6252" ht="27" customHeight="1"/>
    <row r="6253" ht="27" customHeight="1"/>
    <row r="6254" ht="27" customHeight="1"/>
    <row r="6255" ht="27" customHeight="1"/>
    <row r="6256" ht="27" customHeight="1"/>
    <row r="6257" ht="27" customHeight="1"/>
    <row r="6258" ht="27" customHeight="1"/>
    <row r="6259" ht="27" customHeight="1"/>
    <row r="6260" ht="27" customHeight="1"/>
    <row r="6261" ht="27" customHeight="1"/>
    <row r="6262" ht="27" customHeight="1"/>
    <row r="6263" ht="27" customHeight="1"/>
    <row r="6264" ht="27" customHeight="1"/>
    <row r="6265" ht="27" customHeight="1"/>
    <row r="6266" ht="27" customHeight="1"/>
    <row r="6267" ht="27" customHeight="1"/>
    <row r="6268" ht="27" customHeight="1"/>
    <row r="6269" ht="27" customHeight="1"/>
    <row r="6270" ht="27" customHeight="1"/>
    <row r="6271" ht="27" customHeight="1"/>
    <row r="6272" ht="27" customHeight="1"/>
    <row r="6273" ht="27" customHeight="1"/>
    <row r="6274" ht="27" customHeight="1"/>
    <row r="6275" ht="27" customHeight="1"/>
    <row r="6276" ht="27" customHeight="1"/>
    <row r="6277" ht="27" customHeight="1"/>
    <row r="6278" ht="27" customHeight="1"/>
    <row r="6279" ht="27" customHeight="1"/>
    <row r="6280" ht="27" customHeight="1"/>
    <row r="6281" ht="27" customHeight="1"/>
    <row r="6282" ht="27" customHeight="1"/>
    <row r="6283" ht="27" customHeight="1"/>
    <row r="6284" ht="27" customHeight="1"/>
    <row r="6285" ht="27" customHeight="1"/>
    <row r="6286" ht="27" customHeight="1"/>
    <row r="6287" ht="27" customHeight="1"/>
    <row r="6288" ht="27" customHeight="1"/>
    <row r="6289" ht="27" customHeight="1"/>
    <row r="6290" ht="27" customHeight="1"/>
    <row r="6291" ht="27" customHeight="1"/>
    <row r="6292" ht="27" customHeight="1"/>
    <row r="6293" ht="27" customHeight="1"/>
  </sheetData>
  <mergeCells count="33">
    <mergeCell ref="A6:L6"/>
    <mergeCell ref="B62:B64"/>
    <mergeCell ref="B75:B76"/>
    <mergeCell ref="A443:H443"/>
    <mergeCell ref="B42:B43"/>
    <mergeCell ref="B53:B55"/>
    <mergeCell ref="A325:H325"/>
    <mergeCell ref="A367:H367"/>
    <mergeCell ref="A405:H405"/>
    <mergeCell ref="A226:F226"/>
    <mergeCell ref="B92:B93"/>
    <mergeCell ref="A209:F209"/>
    <mergeCell ref="A211:H211"/>
    <mergeCell ref="A272:F272"/>
    <mergeCell ref="A274:H274"/>
    <mergeCell ref="A480:F480"/>
    <mergeCell ref="A482:H482"/>
    <mergeCell ref="A289:F289"/>
    <mergeCell ref="A768:H768"/>
    <mergeCell ref="A528:H528"/>
    <mergeCell ref="A575:F575"/>
    <mergeCell ref="C730:D730"/>
    <mergeCell ref="A599:F599"/>
    <mergeCell ref="A526:F526"/>
    <mergeCell ref="A577:H577"/>
    <mergeCell ref="A766:F766"/>
    <mergeCell ref="A625:H625"/>
    <mergeCell ref="A810:F810"/>
    <mergeCell ref="A659:H659"/>
    <mergeCell ref="C721:D721"/>
    <mergeCell ref="A802:H802"/>
    <mergeCell ref="A800:F800"/>
    <mergeCell ref="A776:F776"/>
  </mergeCells>
  <printOptions horizontalCentered="1" verticalCentered="1"/>
  <pageMargins left="0.39370078740157483" right="0.39370078740157483" top="0.39370078740157483" bottom="0.39370078740157483" header="0.39370078740157483" footer="0.19685039370078741"/>
  <pageSetup paperSize="9" scale="38" fitToHeight="0" orientation="landscape" horizontalDpi="4294967293" r:id="rId1"/>
  <headerFooter alignWithMargins="0">
    <oddFooter>Página &amp;P de &amp;N</oddFooter>
  </headerFooter>
  <rowBreaks count="14" manualBreakCount="14">
    <brk id="57" max="11" man="1"/>
    <brk id="116" max="11" man="1"/>
    <brk id="170" max="11" man="1"/>
    <brk id="226" max="11" man="1"/>
    <brk id="289" max="11" man="1"/>
    <brk id="349" max="11" man="1"/>
    <brk id="403" max="11" man="1"/>
    <brk id="458" max="11" man="1"/>
    <brk id="510" max="11" man="1"/>
    <brk id="559" max="11" man="1"/>
    <brk id="612" max="11" man="1"/>
    <brk id="670" max="11" man="1"/>
    <brk id="730" max="11" man="1"/>
    <brk id="782" max="11" man="1"/>
  </rowBreaks>
  <colBreaks count="1" manualBreakCount="1">
    <brk id="12" max="1048575" man="1"/>
  </colBreaks>
  <drawing r:id="rId2"/>
  <legacyDrawing r:id="rId3"/>
  <oleObjects>
    <mc:AlternateContent xmlns:mc="http://schemas.openxmlformats.org/markup-compatibility/2006">
      <mc:Choice Requires="x14">
        <oleObject progId="Figura do Microsoft Word " shapeId="1025" r:id="rId4">
          <objectPr defaultSize="0" autoPict="0" r:id="rId5">
            <anchor moveWithCells="1" sizeWithCells="1">
              <from>
                <xdr:col>0</xdr:col>
                <xdr:colOff>361950</xdr:colOff>
                <xdr:row>1</xdr:row>
                <xdr:rowOff>47625</xdr:rowOff>
              </from>
              <to>
                <xdr:col>0</xdr:col>
                <xdr:colOff>1323975</xdr:colOff>
                <xdr:row>3</xdr:row>
                <xdr:rowOff>314325</xdr:rowOff>
              </to>
            </anchor>
          </objectPr>
        </oleObject>
      </mc:Choice>
      <mc:Fallback>
        <oleObject progId="Figura do Microsoft Word 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B14" sqref="B14"/>
    </sheetView>
  </sheetViews>
  <sheetFormatPr defaultRowHeight="12.75"/>
  <cols>
    <col min="1" max="1" width="13.6640625" bestFit="1" customWidth="1"/>
    <col min="2" max="2" width="72.83203125" customWidth="1"/>
    <col min="3" max="7" width="13.33203125" customWidth="1"/>
  </cols>
  <sheetData>
    <row r="1" spans="1:7">
      <c r="A1" s="62"/>
      <c r="B1" s="63"/>
      <c r="C1" s="64"/>
      <c r="D1" s="64"/>
      <c r="E1" s="64"/>
      <c r="F1" s="64"/>
      <c r="G1" s="65"/>
    </row>
    <row r="2" spans="1:7">
      <c r="A2" s="62"/>
      <c r="B2" s="63"/>
      <c r="C2" s="64"/>
      <c r="D2" s="64"/>
      <c r="E2" s="64"/>
      <c r="F2" s="64"/>
      <c r="G2" s="65"/>
    </row>
    <row r="3" spans="1:7">
      <c r="A3" s="62"/>
      <c r="B3" s="112" t="s">
        <v>144</v>
      </c>
      <c r="C3" s="68"/>
      <c r="D3" s="112"/>
      <c r="E3" s="112"/>
      <c r="F3" s="112"/>
      <c r="G3" s="65"/>
    </row>
    <row r="4" spans="1:7">
      <c r="A4" s="62"/>
      <c r="B4" s="827" t="s">
        <v>145</v>
      </c>
      <c r="C4" s="827"/>
      <c r="D4" s="827"/>
      <c r="E4" s="827"/>
      <c r="F4" s="827"/>
      <c r="G4" s="65"/>
    </row>
    <row r="5" spans="1:7" s="110" customFormat="1">
      <c r="A5" s="62"/>
      <c r="B5" s="112"/>
      <c r="C5" s="112"/>
      <c r="D5" s="112"/>
      <c r="E5" s="112"/>
      <c r="F5" s="112"/>
      <c r="G5" s="65"/>
    </row>
    <row r="6" spans="1:7">
      <c r="A6" s="66" t="s">
        <v>111</v>
      </c>
      <c r="B6" s="66" t="s">
        <v>304</v>
      </c>
      <c r="C6" s="66"/>
      <c r="D6" s="69" t="s">
        <v>112</v>
      </c>
      <c r="E6" s="794" t="s">
        <v>444</v>
      </c>
      <c r="F6" s="794"/>
      <c r="G6" s="67"/>
    </row>
    <row r="7" spans="1:7">
      <c r="A7" s="66" t="s">
        <v>113</v>
      </c>
      <c r="B7" s="66" t="s">
        <v>305</v>
      </c>
      <c r="C7" s="66"/>
      <c r="D7" s="69"/>
      <c r="E7" s="794" t="s">
        <v>445</v>
      </c>
      <c r="F7" s="794"/>
      <c r="G7" s="67"/>
    </row>
    <row r="8" spans="1:7">
      <c r="A8" s="66" t="s">
        <v>114</v>
      </c>
      <c r="B8" s="66" t="s">
        <v>306</v>
      </c>
      <c r="C8" s="66"/>
      <c r="D8" s="70" t="s">
        <v>115</v>
      </c>
      <c r="E8" s="828">
        <v>0.25919999999999999</v>
      </c>
      <c r="F8" s="828"/>
      <c r="G8" s="67"/>
    </row>
    <row r="9" spans="1:7">
      <c r="A9" s="829" t="s">
        <v>147</v>
      </c>
      <c r="B9" s="830"/>
      <c r="C9" s="830"/>
      <c r="D9" s="830"/>
      <c r="E9" s="830"/>
      <c r="F9" s="830"/>
      <c r="G9" s="831"/>
    </row>
    <row r="10" spans="1:7">
      <c r="A10" s="18" t="s">
        <v>2</v>
      </c>
      <c r="B10" s="18" t="s">
        <v>4</v>
      </c>
      <c r="C10" s="18" t="s">
        <v>148</v>
      </c>
      <c r="D10" s="18" t="s">
        <v>109</v>
      </c>
      <c r="E10" s="18" t="s">
        <v>149</v>
      </c>
      <c r="F10" s="18" t="s">
        <v>150</v>
      </c>
      <c r="G10" s="18" t="s">
        <v>116</v>
      </c>
    </row>
    <row r="11" spans="1:7">
      <c r="A11" s="19">
        <v>1</v>
      </c>
      <c r="B11" s="20" t="s">
        <v>7</v>
      </c>
      <c r="C11" s="21">
        <f>'ORÇAMENTO DESONERADO'!J21</f>
        <v>13934.99</v>
      </c>
      <c r="D11" s="22">
        <f>C11/(SUM($C$11:$C$32))</f>
        <v>6.5724155967519474E-2</v>
      </c>
      <c r="E11" s="24">
        <v>1</v>
      </c>
      <c r="F11" s="23"/>
      <c r="G11" s="24">
        <f t="shared" ref="G11:G32" si="0">SUM(E11:F11)</f>
        <v>1</v>
      </c>
    </row>
    <row r="12" spans="1:7">
      <c r="A12" s="25"/>
      <c r="B12" s="26"/>
      <c r="C12" s="27"/>
      <c r="D12" s="28"/>
      <c r="E12" s="29">
        <f>E11*$C11</f>
        <v>13934.99</v>
      </c>
      <c r="F12" s="30"/>
      <c r="G12" s="30">
        <f t="shared" si="0"/>
        <v>13934.99</v>
      </c>
    </row>
    <row r="13" spans="1:7">
      <c r="A13" s="25">
        <v>2</v>
      </c>
      <c r="B13" s="26" t="s">
        <v>14</v>
      </c>
      <c r="C13" s="21">
        <f>'ORÇAMENTO DESONERADO'!J31</f>
        <v>34712.160000000003</v>
      </c>
      <c r="D13" s="22">
        <f>C13/(SUM($C$11:$C$32))</f>
        <v>0.16371934373899735</v>
      </c>
      <c r="E13" s="24">
        <v>1</v>
      </c>
      <c r="F13" s="23"/>
      <c r="G13" s="24">
        <f t="shared" si="0"/>
        <v>1</v>
      </c>
    </row>
    <row r="14" spans="1:7">
      <c r="A14" s="25"/>
      <c r="B14" s="26"/>
      <c r="C14" s="27"/>
      <c r="D14" s="28"/>
      <c r="E14" s="29">
        <f>E13*$C13</f>
        <v>34712.160000000003</v>
      </c>
      <c r="F14" s="30"/>
      <c r="G14" s="30">
        <f t="shared" si="0"/>
        <v>34712.160000000003</v>
      </c>
    </row>
    <row r="15" spans="1:7">
      <c r="A15" s="25">
        <v>3</v>
      </c>
      <c r="B15" s="26" t="s">
        <v>15</v>
      </c>
      <c r="C15" s="21">
        <f>'ORÇAMENTO DESONERADO'!J42</f>
        <v>26099.16</v>
      </c>
      <c r="D15" s="22">
        <f>C15/(SUM($C$11:$C$32))</f>
        <v>0.12309626791703801</v>
      </c>
      <c r="E15" s="71"/>
      <c r="F15" s="24">
        <v>1</v>
      </c>
      <c r="G15" s="24">
        <f t="shared" si="0"/>
        <v>1</v>
      </c>
    </row>
    <row r="16" spans="1:7">
      <c r="A16" s="25"/>
      <c r="B16" s="26"/>
      <c r="C16" s="27"/>
      <c r="D16" s="31"/>
      <c r="E16" s="32"/>
      <c r="F16" s="29">
        <f>F15*$C15</f>
        <v>26099.16</v>
      </c>
      <c r="G16" s="30">
        <f t="shared" si="0"/>
        <v>26099.16</v>
      </c>
    </row>
    <row r="17" spans="1:7">
      <c r="A17" s="25">
        <v>4</v>
      </c>
      <c r="B17" s="26" t="s">
        <v>130</v>
      </c>
      <c r="C17" s="21">
        <f>'ORÇAMENTO DESONERADO'!J53</f>
        <v>6720.5599999999995</v>
      </c>
      <c r="D17" s="22">
        <f>C17/(SUM($C$11:$C$32))</f>
        <v>3.1697413032163828E-2</v>
      </c>
      <c r="E17" s="24">
        <v>0.5</v>
      </c>
      <c r="F17" s="24">
        <v>0.5</v>
      </c>
      <c r="G17" s="24">
        <f t="shared" si="0"/>
        <v>1</v>
      </c>
    </row>
    <row r="18" spans="1:7">
      <c r="A18" s="25"/>
      <c r="B18" s="26"/>
      <c r="C18" s="27"/>
      <c r="D18" s="31"/>
      <c r="E18" s="29">
        <f>E17*$C17</f>
        <v>3360.2799999999997</v>
      </c>
      <c r="F18" s="29">
        <f>F17*$C17</f>
        <v>3360.2799999999997</v>
      </c>
      <c r="G18" s="30">
        <f t="shared" si="0"/>
        <v>6720.5599999999995</v>
      </c>
    </row>
    <row r="19" spans="1:7">
      <c r="A19" s="25">
        <v>5</v>
      </c>
      <c r="B19" s="26" t="s">
        <v>68</v>
      </c>
      <c r="C19" s="21">
        <f>'ORÇAMENTO DESONERADO'!J62</f>
        <v>23384.240000000002</v>
      </c>
      <c r="D19" s="22">
        <f>C19/(SUM($C$11:$C$32))</f>
        <v>0.11029139145000517</v>
      </c>
      <c r="E19" s="24">
        <v>0.4</v>
      </c>
      <c r="F19" s="24">
        <v>0.6</v>
      </c>
      <c r="G19" s="24">
        <f t="shared" si="0"/>
        <v>1</v>
      </c>
    </row>
    <row r="20" spans="1:7">
      <c r="A20" s="25"/>
      <c r="B20" s="26"/>
      <c r="C20" s="27"/>
      <c r="D20" s="28"/>
      <c r="E20" s="29">
        <f>E19*$C19</f>
        <v>9353.6960000000017</v>
      </c>
      <c r="F20" s="29">
        <f>F19*$C19</f>
        <v>14030.544</v>
      </c>
      <c r="G20" s="30">
        <f t="shared" si="0"/>
        <v>23384.240000000002</v>
      </c>
    </row>
    <row r="21" spans="1:7">
      <c r="A21" s="25">
        <v>7</v>
      </c>
      <c r="B21" s="26" t="s">
        <v>84</v>
      </c>
      <c r="C21" s="21">
        <f>'ORÇAMENTO DESONERADO'!J69</f>
        <v>7349.7699999999995</v>
      </c>
      <c r="D21" s="22">
        <f>C21/(SUM($C$11:$C$32))</f>
        <v>3.466507186624429E-2</v>
      </c>
      <c r="E21" s="24">
        <v>0.15</v>
      </c>
      <c r="F21" s="24">
        <v>0.85</v>
      </c>
      <c r="G21" s="24">
        <f t="shared" si="0"/>
        <v>1</v>
      </c>
    </row>
    <row r="22" spans="1:7">
      <c r="A22" s="25"/>
      <c r="B22" s="26"/>
      <c r="C22" s="27"/>
      <c r="D22" s="28"/>
      <c r="E22" s="29">
        <f>E21*$C21</f>
        <v>1102.4654999999998</v>
      </c>
      <c r="F22" s="29">
        <f>F21*$C21</f>
        <v>6247.3044999999993</v>
      </c>
      <c r="G22" s="30">
        <f t="shared" si="0"/>
        <v>7349.7699999999986</v>
      </c>
    </row>
    <row r="23" spans="1:7">
      <c r="A23" s="25">
        <v>8</v>
      </c>
      <c r="B23" s="26" t="s">
        <v>18</v>
      </c>
      <c r="C23" s="21">
        <f>'ORÇAMENTO DESONERADO'!J131</f>
        <v>60682.329999999987</v>
      </c>
      <c r="D23" s="22">
        <f>C23/(SUM($C$11:$C$32))</f>
        <v>0.28620723239790519</v>
      </c>
      <c r="E23" s="23"/>
      <c r="F23" s="24">
        <v>1</v>
      </c>
      <c r="G23" s="24">
        <f t="shared" si="0"/>
        <v>1</v>
      </c>
    </row>
    <row r="24" spans="1:7">
      <c r="A24" s="25"/>
      <c r="B24" s="26"/>
      <c r="C24" s="27"/>
      <c r="D24" s="28"/>
      <c r="E24" s="32"/>
      <c r="F24" s="29">
        <f>F23*$C23</f>
        <v>60682.329999999987</v>
      </c>
      <c r="G24" s="30">
        <f t="shared" si="0"/>
        <v>60682.329999999987</v>
      </c>
    </row>
    <row r="25" spans="1:7">
      <c r="A25" s="25">
        <v>9</v>
      </c>
      <c r="B25" s="26" t="s">
        <v>20</v>
      </c>
      <c r="C25" s="21">
        <f>'ORÇAMENTO DESONERADO'!J84</f>
        <v>14951.63</v>
      </c>
      <c r="D25" s="22">
        <f>C25/(SUM($C$11:$C$32))</f>
        <v>7.0519122158583761E-2</v>
      </c>
      <c r="E25" s="24">
        <v>1</v>
      </c>
      <c r="F25" s="23"/>
      <c r="G25" s="24">
        <f t="shared" si="0"/>
        <v>1</v>
      </c>
    </row>
    <row r="26" spans="1:7">
      <c r="A26" s="25"/>
      <c r="B26" s="26"/>
      <c r="C26" s="33"/>
      <c r="D26" s="28"/>
      <c r="E26" s="29">
        <f>E25*$C25</f>
        <v>14951.63</v>
      </c>
      <c r="F26" s="30"/>
      <c r="G26" s="30">
        <f t="shared" si="0"/>
        <v>14951.63</v>
      </c>
    </row>
    <row r="27" spans="1:7">
      <c r="A27" s="25">
        <v>10</v>
      </c>
      <c r="B27" s="26" t="s">
        <v>299</v>
      </c>
      <c r="C27" s="21">
        <f>'ORÇAMENTO DESONERADO'!J88</f>
        <v>2030.83</v>
      </c>
      <c r="D27" s="22">
        <f>C27/(SUM($C$11:$C$32))</f>
        <v>9.5783769965760695E-3</v>
      </c>
      <c r="E27" s="24">
        <v>0.5</v>
      </c>
      <c r="F27" s="24">
        <v>0.5</v>
      </c>
      <c r="G27" s="24">
        <f t="shared" si="0"/>
        <v>1</v>
      </c>
    </row>
    <row r="28" spans="1:7">
      <c r="A28" s="25"/>
      <c r="B28" s="26"/>
      <c r="C28" s="33"/>
      <c r="D28" s="28"/>
      <c r="E28" s="29">
        <f>E27*$C27</f>
        <v>1015.415</v>
      </c>
      <c r="F28" s="29">
        <f>F27*$C27</f>
        <v>1015.415</v>
      </c>
      <c r="G28" s="30">
        <f t="shared" si="0"/>
        <v>2030.83</v>
      </c>
    </row>
    <row r="29" spans="1:7">
      <c r="A29" s="25">
        <v>11</v>
      </c>
      <c r="B29" s="26" t="s">
        <v>303</v>
      </c>
      <c r="C29" s="21">
        <f>'ORÇAMENTO DESONERADO'!J134</f>
        <v>17474.27</v>
      </c>
      <c r="D29" s="22">
        <f>C29/(SUM($C$11:$C$32))</f>
        <v>8.2417113101519737E-2</v>
      </c>
      <c r="E29" s="24">
        <v>0.55000000000000004</v>
      </c>
      <c r="F29" s="24">
        <v>0.45</v>
      </c>
      <c r="G29" s="24">
        <f t="shared" si="0"/>
        <v>1</v>
      </c>
    </row>
    <row r="30" spans="1:7">
      <c r="A30" s="25"/>
      <c r="B30" s="26"/>
      <c r="C30" s="27"/>
      <c r="D30" s="31"/>
      <c r="E30" s="29">
        <f>E29*$C29</f>
        <v>9610.8485000000019</v>
      </c>
      <c r="F30" s="29">
        <f>F29*$C29</f>
        <v>7863.4215000000004</v>
      </c>
      <c r="G30" s="30">
        <f t="shared" si="0"/>
        <v>17474.270000000004</v>
      </c>
    </row>
    <row r="31" spans="1:7">
      <c r="A31" s="25">
        <v>12</v>
      </c>
      <c r="B31" s="26" t="s">
        <v>158</v>
      </c>
      <c r="C31" s="21">
        <f>'ORÇAMENTO DESONERADO'!J138</f>
        <v>4682.41</v>
      </c>
      <c r="D31" s="22">
        <f>C31/(SUM($C$11:$C$32))</f>
        <v>2.2084511373447187E-2</v>
      </c>
      <c r="E31" s="24">
        <v>1</v>
      </c>
      <c r="F31" s="23"/>
      <c r="G31" s="24">
        <f t="shared" si="0"/>
        <v>1</v>
      </c>
    </row>
    <row r="32" spans="1:7">
      <c r="A32" s="25"/>
      <c r="B32" s="26"/>
      <c r="C32" s="27"/>
      <c r="D32" s="31"/>
      <c r="E32" s="29">
        <f>E31*$C31</f>
        <v>4682.41</v>
      </c>
      <c r="F32" s="30"/>
      <c r="G32" s="30">
        <f t="shared" si="0"/>
        <v>4682.41</v>
      </c>
    </row>
    <row r="33" spans="1:7">
      <c r="A33" s="34"/>
      <c r="B33" s="38" t="s">
        <v>116</v>
      </c>
      <c r="C33" s="39"/>
      <c r="D33" s="39"/>
      <c r="E33" s="36"/>
      <c r="F33" s="36"/>
      <c r="G33" s="37"/>
    </row>
    <row r="34" spans="1:7">
      <c r="A34" s="40"/>
      <c r="B34" s="41" t="s">
        <v>751</v>
      </c>
      <c r="C34" s="42"/>
      <c r="D34" s="43"/>
      <c r="E34" s="44"/>
      <c r="F34" s="44"/>
      <c r="G34" s="45"/>
    </row>
    <row r="35" spans="1:7">
      <c r="A35" s="40"/>
      <c r="B35" s="41" t="s">
        <v>137</v>
      </c>
      <c r="C35" s="42">
        <f>SUM(C11:C32)</f>
        <v>212022.34999999998</v>
      </c>
      <c r="D35" s="43"/>
      <c r="E35" s="44"/>
      <c r="F35" s="44"/>
      <c r="G35" s="45"/>
    </row>
    <row r="36" spans="1:7">
      <c r="A36" s="832" t="s">
        <v>151</v>
      </c>
      <c r="B36" s="830"/>
      <c r="C36" s="830"/>
      <c r="D36" s="830"/>
      <c r="E36" s="830"/>
      <c r="F36" s="830"/>
      <c r="G36" s="831"/>
    </row>
    <row r="37" spans="1:7">
      <c r="A37" s="824" t="s">
        <v>152</v>
      </c>
      <c r="B37" s="47" t="s">
        <v>153</v>
      </c>
      <c r="C37" s="48"/>
      <c r="D37" s="48"/>
      <c r="E37" s="49">
        <f>SUM(E12,E14,E16,E18,E20,E22,E24,E26,E28,E30,E32,)</f>
        <v>92723.895000000004</v>
      </c>
      <c r="F37" s="49">
        <f>SUM(F12,F14,F16,F18,F20,F22,F24,F26,F28,F30,F32,)</f>
        <v>119298.45499999997</v>
      </c>
      <c r="G37" s="49">
        <f>SUM(G12,G14,G16,G18,G20,G22,G24,G26,G28,G30,G32,)</f>
        <v>212022.35</v>
      </c>
    </row>
    <row r="38" spans="1:7">
      <c r="A38" s="825"/>
      <c r="B38" s="50" t="s">
        <v>752</v>
      </c>
      <c r="C38" s="50"/>
      <c r="D38" s="50"/>
      <c r="E38" s="51"/>
      <c r="F38" s="51"/>
      <c r="G38" s="51"/>
    </row>
    <row r="39" spans="1:7">
      <c r="A39" s="826"/>
      <c r="B39" s="59" t="s">
        <v>154</v>
      </c>
      <c r="C39" s="59"/>
      <c r="D39" s="59"/>
      <c r="E39" s="195">
        <f>E37+E38</f>
        <v>92723.895000000004</v>
      </c>
      <c r="F39" s="195">
        <f t="shared" ref="F39:G39" si="1">F37+F38</f>
        <v>119298.45499999997</v>
      </c>
      <c r="G39" s="195">
        <f t="shared" si="1"/>
        <v>212022.35</v>
      </c>
    </row>
    <row r="40" spans="1:7">
      <c r="A40" s="40"/>
      <c r="B40" s="50" t="s">
        <v>155</v>
      </c>
      <c r="C40" s="50"/>
      <c r="D40" s="50"/>
      <c r="E40" s="52"/>
      <c r="F40" s="52"/>
      <c r="G40" s="52"/>
    </row>
    <row r="41" spans="1:7">
      <c r="A41" s="40"/>
      <c r="B41" s="50" t="s">
        <v>752</v>
      </c>
      <c r="C41" s="50"/>
      <c r="D41" s="50"/>
      <c r="E41" s="52"/>
      <c r="F41" s="52"/>
      <c r="G41" s="52"/>
    </row>
    <row r="42" spans="1:7">
      <c r="A42" s="40"/>
      <c r="B42" s="50" t="s">
        <v>156</v>
      </c>
      <c r="C42" s="46"/>
      <c r="D42" s="46"/>
      <c r="E42" s="27"/>
      <c r="F42" s="27"/>
      <c r="G42" s="27"/>
    </row>
    <row r="43" spans="1:7">
      <c r="A43" s="824" t="s">
        <v>157</v>
      </c>
      <c r="B43" s="47" t="s">
        <v>153</v>
      </c>
      <c r="C43" s="47"/>
      <c r="D43" s="47"/>
      <c r="E43" s="49">
        <f>E37</f>
        <v>92723.895000000004</v>
      </c>
      <c r="F43" s="49">
        <f>E43+F37</f>
        <v>212022.34999999998</v>
      </c>
      <c r="G43" s="49"/>
    </row>
    <row r="44" spans="1:7">
      <c r="A44" s="825"/>
      <c r="B44" s="50" t="s">
        <v>752</v>
      </c>
      <c r="C44" s="50"/>
      <c r="D44" s="50"/>
      <c r="E44" s="51"/>
      <c r="F44" s="51"/>
      <c r="G44" s="51"/>
    </row>
    <row r="45" spans="1:7">
      <c r="A45" s="825"/>
      <c r="B45" s="50" t="s">
        <v>154</v>
      </c>
      <c r="C45" s="50"/>
      <c r="D45" s="50"/>
      <c r="E45" s="51">
        <f>E43</f>
        <v>92723.895000000004</v>
      </c>
      <c r="F45" s="51">
        <f>F43</f>
        <v>212022.34999999998</v>
      </c>
      <c r="G45" s="51"/>
    </row>
    <row r="46" spans="1:7">
      <c r="A46" s="53"/>
      <c r="B46" s="47" t="s">
        <v>155</v>
      </c>
      <c r="C46" s="35"/>
      <c r="D46" s="35"/>
      <c r="E46" s="54"/>
      <c r="F46" s="20"/>
      <c r="G46" s="20"/>
    </row>
    <row r="47" spans="1:7">
      <c r="A47" s="55"/>
      <c r="B47" s="50" t="s">
        <v>752</v>
      </c>
      <c r="C47" s="46"/>
      <c r="D47" s="46"/>
      <c r="E47" s="56"/>
      <c r="F47" s="26"/>
      <c r="G47" s="26"/>
    </row>
    <row r="48" spans="1:7">
      <c r="A48" s="57"/>
      <c r="B48" s="58" t="s">
        <v>156</v>
      </c>
      <c r="C48" s="59"/>
      <c r="D48" s="60"/>
      <c r="E48" s="61"/>
      <c r="F48" s="61"/>
      <c r="G48" s="61"/>
    </row>
  </sheetData>
  <mergeCells count="8">
    <mergeCell ref="A37:A39"/>
    <mergeCell ref="A43:A45"/>
    <mergeCell ref="B4:F4"/>
    <mergeCell ref="E6:F6"/>
    <mergeCell ref="E7:F7"/>
    <mergeCell ref="E8:F8"/>
    <mergeCell ref="A9:G9"/>
    <mergeCell ref="A36:G36"/>
  </mergeCells>
  <printOptions horizontalCentered="1" verticalCentered="1"/>
  <pageMargins left="0.51181102362204722" right="0.51181102362204722" top="0.39370078740157483" bottom="0.78740157480314965" header="0.31496062992125984" footer="0.31496062992125984"/>
  <pageSetup paperSize="9" scale="7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ORÇAMENTO DESONERADO</vt:lpstr>
      <vt:lpstr>MEMORIA DE CALCULO </vt:lpstr>
      <vt:lpstr>MEMÓRIA DESONERADO ELETRICA</vt:lpstr>
      <vt:lpstr>CRONOGRAMA FISICO FINANCEIRO</vt:lpstr>
      <vt:lpstr>'MEMORIA DE CALCULO '!Area_de_impressao</vt:lpstr>
      <vt:lpstr>'MEMÓRIA DESONERADO ELETRICA'!Area_de_impressao</vt:lpstr>
      <vt:lpstr>'ORÇAMENTO DESONERADO'!Area_de_impressao</vt:lpstr>
      <vt:lpstr>'MEMÓRIA DESONERADO ELETRICA'!Titulos_de_impressao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Edmilson Diamantino</cp:lastModifiedBy>
  <cp:lastPrinted>2019-11-28T21:27:55Z</cp:lastPrinted>
  <dcterms:created xsi:type="dcterms:W3CDTF">2018-02-26T18:20:50Z</dcterms:created>
  <dcterms:modified xsi:type="dcterms:W3CDTF">2020-09-10T19:19:53Z</dcterms:modified>
</cp:coreProperties>
</file>