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TOMADA DE PREÇOS\ANEXOS TP 22-20 PAC ALTO DA SERRA\"/>
    </mc:Choice>
  </mc:AlternateContent>
  <bookViews>
    <workbookView xWindow="0" yWindow="0" windowWidth="20490" windowHeight="7755" tabRatio="601" activeTab="1"/>
  </bookViews>
  <sheets>
    <sheet name="Chácara Flora" sheetId="24" r:id="rId1"/>
    <sheet name="Estrada do Paraíso - Rua E" sheetId="27" r:id="rId2"/>
    <sheet name="Estrada do Paraíso" sheetId="31" r:id="rId3"/>
    <sheet name="Lagoinha" sheetId="28" r:id="rId4"/>
    <sheet name="Morro do Nelson" sheetId="32" r:id="rId5"/>
    <sheet name="Oswero Villaça" sheetId="33" r:id="rId6"/>
    <sheet name="Otto Reymarius" sheetId="34" r:id="rId7"/>
    <sheet name="Vila Felipe" sheetId="36" r:id="rId8"/>
    <sheet name="Vila União" sheetId="37" r:id="rId9"/>
  </sheets>
  <definedNames>
    <definedName name="_xlnm.Print_Area" localSheetId="0">'Chácara Flora'!$A$1:$M$25</definedName>
    <definedName name="_xlnm.Print_Area" localSheetId="2">'Estrada do Paraíso'!$A$1:$N$27</definedName>
    <definedName name="_xlnm.Print_Area" localSheetId="1">'Estrada do Paraíso - Rua E'!$A$1:$M$26</definedName>
    <definedName name="_xlnm.Print_Area" localSheetId="3">Lagoinha!$A$1:$M$25</definedName>
    <definedName name="_xlnm.Print_Area" localSheetId="4">'Morro do Nelson'!$A$1:$M$26</definedName>
    <definedName name="_xlnm.Print_Area" localSheetId="5">'Oswero Villaça'!$A$1:$M$27</definedName>
    <definedName name="_xlnm.Print_Area" localSheetId="6">'Otto Reymarius'!$A$1:$M$27</definedName>
    <definedName name="_xlnm.Print_Area" localSheetId="7">'Vila Felipe'!$A$1:$M$26</definedName>
    <definedName name="_xlnm.Print_Area" localSheetId="8">'Vila União'!$A$1:$N$25</definedName>
  </definedNames>
  <calcPr calcId="152511"/>
</workbook>
</file>

<file path=xl/calcChain.xml><?xml version="1.0" encoding="utf-8"?>
<calcChain xmlns="http://schemas.openxmlformats.org/spreadsheetml/2006/main">
  <c r="M17" i="28" l="1"/>
  <c r="M18" i="32"/>
  <c r="M17" i="32"/>
  <c r="M21" i="33"/>
  <c r="M20" i="33"/>
  <c r="M19" i="33"/>
  <c r="M22" i="33" s="1"/>
  <c r="M24" i="33" s="1"/>
  <c r="M18" i="33"/>
  <c r="N18" i="31"/>
  <c r="N22" i="31" s="1"/>
  <c r="N24" i="31" s="1"/>
  <c r="I21" i="36"/>
  <c r="G17" i="36"/>
  <c r="G21" i="36" s="1"/>
  <c r="N21" i="31"/>
  <c r="N20" i="31"/>
  <c r="N19" i="31"/>
  <c r="J18" i="31"/>
  <c r="J19" i="31"/>
  <c r="M18" i="34"/>
  <c r="M17" i="36"/>
  <c r="G12" i="36"/>
  <c r="G5" i="36"/>
  <c r="H16" i="34"/>
  <c r="G21" i="34"/>
  <c r="H21" i="28"/>
  <c r="I22" i="31"/>
  <c r="G19" i="31"/>
  <c r="G18" i="31"/>
  <c r="G10" i="31"/>
  <c r="H10" i="31" s="1"/>
  <c r="G10" i="24"/>
  <c r="G9" i="24"/>
  <c r="G6" i="24"/>
  <c r="G7" i="24" s="1"/>
  <c r="G5" i="24"/>
  <c r="M10" i="36"/>
  <c r="G20" i="24"/>
  <c r="G19" i="24"/>
  <c r="G18" i="24"/>
  <c r="G17" i="24"/>
  <c r="G21" i="24" s="1"/>
  <c r="G21" i="31"/>
  <c r="H21" i="31"/>
  <c r="J21" i="31"/>
  <c r="G18" i="36"/>
  <c r="G19" i="36"/>
  <c r="G20" i="36"/>
  <c r="G13" i="36"/>
  <c r="G14" i="36"/>
  <c r="G15" i="36" s="1"/>
  <c r="G9" i="36"/>
  <c r="G10" i="36"/>
  <c r="G6" i="36"/>
  <c r="G7" i="36"/>
  <c r="G19" i="34"/>
  <c r="G20" i="34"/>
  <c r="G18" i="34"/>
  <c r="G14" i="34"/>
  <c r="G15" i="34"/>
  <c r="G13" i="34"/>
  <c r="G16" i="34" s="1"/>
  <c r="G10" i="34"/>
  <c r="G11" i="34" s="1"/>
  <c r="G7" i="34"/>
  <c r="G6" i="34"/>
  <c r="G8" i="34" s="1"/>
  <c r="G24" i="34" s="1"/>
  <c r="G19" i="33"/>
  <c r="G20" i="33"/>
  <c r="G21" i="33"/>
  <c r="G18" i="33"/>
  <c r="G22" i="33" s="1"/>
  <c r="G14" i="33"/>
  <c r="G15" i="33"/>
  <c r="G13" i="33"/>
  <c r="G16" i="33" s="1"/>
  <c r="G10" i="33"/>
  <c r="G7" i="33"/>
  <c r="G6" i="33"/>
  <c r="G8" i="33" s="1"/>
  <c r="G24" i="33" s="1"/>
  <c r="H19" i="31"/>
  <c r="G20" i="31"/>
  <c r="H20" i="31"/>
  <c r="J20" i="31"/>
  <c r="H18" i="31"/>
  <c r="H22" i="31" s="1"/>
  <c r="G14" i="31"/>
  <c r="H14" i="31" s="1"/>
  <c r="G15" i="31"/>
  <c r="H15" i="31" s="1"/>
  <c r="G13" i="31"/>
  <c r="H13" i="31" s="1"/>
  <c r="H16" i="31" s="1"/>
  <c r="I16" i="31" s="1"/>
  <c r="G7" i="31"/>
  <c r="H7" i="31" s="1"/>
  <c r="G6" i="31"/>
  <c r="H6" i="31"/>
  <c r="I6" i="31" s="1"/>
  <c r="G18" i="27"/>
  <c r="G19" i="27"/>
  <c r="G20" i="27"/>
  <c r="G17" i="27"/>
  <c r="G21" i="27" s="1"/>
  <c r="G13" i="27"/>
  <c r="G14" i="27"/>
  <c r="G15" i="27"/>
  <c r="G12" i="27"/>
  <c r="G9" i="27"/>
  <c r="G10" i="27" s="1"/>
  <c r="G6" i="27"/>
  <c r="G5" i="27"/>
  <c r="G7" i="27" s="1"/>
  <c r="G23" i="27" s="1"/>
  <c r="G21" i="32"/>
  <c r="G23" i="32" s="1"/>
  <c r="J19" i="32"/>
  <c r="M19" i="32"/>
  <c r="G14" i="24"/>
  <c r="G23" i="24" s="1"/>
  <c r="G13" i="24"/>
  <c r="G15" i="24"/>
  <c r="G12" i="24"/>
  <c r="G19" i="28"/>
  <c r="G17" i="28"/>
  <c r="G14" i="28"/>
  <c r="G12" i="28"/>
  <c r="G9" i="28"/>
  <c r="G10" i="28"/>
  <c r="G20" i="28"/>
  <c r="G18" i="28"/>
  <c r="G21" i="28" s="1"/>
  <c r="G22" i="28" s="1"/>
  <c r="G13" i="28"/>
  <c r="G15" i="28"/>
  <c r="H10" i="32"/>
  <c r="I10" i="32" s="1"/>
  <c r="H7" i="32"/>
  <c r="I7" i="32" s="1"/>
  <c r="H15" i="32"/>
  <c r="H21" i="32" s="1"/>
  <c r="G11" i="33"/>
  <c r="J17" i="32"/>
  <c r="J18" i="32"/>
  <c r="J20" i="32"/>
  <c r="M20" i="32"/>
  <c r="M21" i="32" s="1"/>
  <c r="M23" i="32" s="1"/>
  <c r="I14" i="28"/>
  <c r="J14" i="28"/>
  <c r="H10" i="28"/>
  <c r="H7" i="28"/>
  <c r="H23" i="28" s="1"/>
  <c r="I13" i="28"/>
  <c r="J13" i="28" s="1"/>
  <c r="H15" i="28"/>
  <c r="I12" i="28"/>
  <c r="J12" i="28"/>
  <c r="J19" i="28"/>
  <c r="M19" i="28"/>
  <c r="J18" i="28"/>
  <c r="M18" i="28"/>
  <c r="M21" i="28" s="1"/>
  <c r="J20" i="28"/>
  <c r="M20" i="28"/>
  <c r="J17" i="28"/>
  <c r="I15" i="33"/>
  <c r="J15" i="33"/>
  <c r="G22" i="31"/>
  <c r="H10" i="27"/>
  <c r="I10" i="27" s="1"/>
  <c r="H7" i="24"/>
  <c r="I7" i="24" s="1"/>
  <c r="H10" i="24"/>
  <c r="I10" i="24" s="1"/>
  <c r="H11" i="33"/>
  <c r="H8" i="33"/>
  <c r="I14" i="33"/>
  <c r="J14" i="33" s="1"/>
  <c r="H16" i="33"/>
  <c r="H22" i="33" s="1"/>
  <c r="I13" i="33"/>
  <c r="H15" i="27"/>
  <c r="I15" i="27" s="1"/>
  <c r="H7" i="27"/>
  <c r="H23" i="27" s="1"/>
  <c r="H21" i="27"/>
  <c r="J19" i="27"/>
  <c r="M19" i="27"/>
  <c r="J17" i="27"/>
  <c r="M17" i="27"/>
  <c r="H15" i="24"/>
  <c r="I15" i="24"/>
  <c r="I21" i="24" s="1"/>
  <c r="H21" i="24"/>
  <c r="J13" i="33"/>
  <c r="J20" i="27"/>
  <c r="M20" i="27"/>
  <c r="J18" i="27"/>
  <c r="M18" i="27"/>
  <c r="M21" i="27"/>
  <c r="M23" i="27" s="1"/>
  <c r="J20" i="24"/>
  <c r="M20" i="24"/>
  <c r="J18" i="24"/>
  <c r="M18" i="24"/>
  <c r="J19" i="24"/>
  <c r="M19" i="24"/>
  <c r="J21" i="33"/>
  <c r="J17" i="24"/>
  <c r="J19" i="33"/>
  <c r="J18" i="33"/>
  <c r="J20" i="33"/>
  <c r="M17" i="24"/>
  <c r="M21" i="24"/>
  <c r="M23" i="24" s="1"/>
  <c r="H10" i="36"/>
  <c r="I10" i="36" s="1"/>
  <c r="G22" i="34"/>
  <c r="H7" i="36"/>
  <c r="I7" i="36"/>
  <c r="I23" i="36" s="1"/>
  <c r="H11" i="34"/>
  <c r="I11" i="34" s="1"/>
  <c r="H15" i="36"/>
  <c r="I15" i="36"/>
  <c r="H21" i="36"/>
  <c r="J18" i="36"/>
  <c r="M18" i="36"/>
  <c r="M21" i="36"/>
  <c r="M23" i="36" s="1"/>
  <c r="H8" i="34"/>
  <c r="I8" i="34" s="1"/>
  <c r="I16" i="34"/>
  <c r="H22" i="34"/>
  <c r="J19" i="36"/>
  <c r="M19" i="36"/>
  <c r="J20" i="36"/>
  <c r="M20" i="36"/>
  <c r="M19" i="34"/>
  <c r="M22" i="34" s="1"/>
  <c r="M24" i="34" s="1"/>
  <c r="M21" i="34"/>
  <c r="M20" i="34"/>
  <c r="J17" i="36"/>
  <c r="H23" i="36"/>
  <c r="H11" i="31" l="1"/>
  <c r="I11" i="31" s="1"/>
  <c r="I10" i="31"/>
  <c r="I22" i="34"/>
  <c r="M23" i="28"/>
  <c r="M22" i="28"/>
  <c r="G23" i="28"/>
  <c r="I7" i="31"/>
  <c r="I8" i="31" s="1"/>
  <c r="I25" i="31" s="1"/>
  <c r="H8" i="31"/>
  <c r="G23" i="36"/>
  <c r="G11" i="31"/>
  <c r="I7" i="27"/>
  <c r="I16" i="33"/>
  <c r="I22" i="33" s="1"/>
  <c r="G8" i="31"/>
  <c r="G24" i="31" s="1"/>
  <c r="I15" i="28"/>
  <c r="I15" i="32"/>
  <c r="I21" i="32" s="1"/>
  <c r="G16" i="31"/>
  <c r="I21" i="28" l="1"/>
  <c r="I23" i="28"/>
</calcChain>
</file>

<file path=xl/sharedStrings.xml><?xml version="1.0" encoding="utf-8"?>
<sst xmlns="http://schemas.openxmlformats.org/spreadsheetml/2006/main" count="645" uniqueCount="96">
  <si>
    <t>UNIDADE</t>
  </si>
  <si>
    <t>TOTAL</t>
  </si>
  <si>
    <t>1.1</t>
  </si>
  <si>
    <t>1.2</t>
  </si>
  <si>
    <t>ITEM</t>
  </si>
  <si>
    <t>CÓDIGO</t>
  </si>
  <si>
    <t>DESCRIÇÃO</t>
  </si>
  <si>
    <t>QUANT.</t>
  </si>
  <si>
    <t>PREÇO UNIT.</t>
  </si>
  <si>
    <t>PREÇO PARCIAL</t>
  </si>
  <si>
    <t>LEVANTAMENTO GEOTÉCNICO</t>
  </si>
  <si>
    <t>01.003.001-0</t>
  </si>
  <si>
    <t>m</t>
  </si>
  <si>
    <t>unid.</t>
  </si>
  <si>
    <t>SUBTOTAL 1</t>
  </si>
  <si>
    <t>LEVANTAMENTO TOPOGRÁFICO</t>
  </si>
  <si>
    <t>2.1</t>
  </si>
  <si>
    <t>h</t>
  </si>
  <si>
    <t>SUBTOTAL 2</t>
  </si>
  <si>
    <t>3.1</t>
  </si>
  <si>
    <t>05.105.033-0</t>
  </si>
  <si>
    <t>3.2</t>
  </si>
  <si>
    <t>05.105.026-0</t>
  </si>
  <si>
    <t>Mão de Obra de Auxiliar Técnico</t>
  </si>
  <si>
    <t>SUBTOTAL 3</t>
  </si>
  <si>
    <t>ELABORAÇÃO DE PROJETOS</t>
  </si>
  <si>
    <t>4.1</t>
  </si>
  <si>
    <t>01.105.033-0</t>
  </si>
  <si>
    <t>Mão-de-obra de engenheiro ou arquiteto senior, inclusive encargos sociais</t>
  </si>
  <si>
    <t>4.2</t>
  </si>
  <si>
    <t>05.105.034-0</t>
  </si>
  <si>
    <t>Mão-de-obra de engenheiro ou arquiteto coordenador geral de projetos ou supervisor de obras, inclusive encargos sociais</t>
  </si>
  <si>
    <t>4.3</t>
  </si>
  <si>
    <t>05.105.035-0</t>
  </si>
  <si>
    <t>Mão-de-obra de desenhista “A”, inclusive encargos sociais</t>
  </si>
  <si>
    <t>4.4</t>
  </si>
  <si>
    <t>05.105.050-0</t>
  </si>
  <si>
    <t>Mão de Obra de Técnico de Edificações</t>
  </si>
  <si>
    <t>SUBTOTAL 4</t>
  </si>
  <si>
    <t>3.3</t>
  </si>
  <si>
    <t>05.105.025-0</t>
  </si>
  <si>
    <t>Mão de Obra de Estagiário</t>
  </si>
  <si>
    <t>Mobilização e desmobilização de equipamento e equipe de sondagem a percussão, com transporte até 50km</t>
  </si>
  <si>
    <t>Locação de equipe de topografia para execução de levantamento ca-dastrais, incluindo os equipamentos, viaturas e no mínimo 3 (três) auxiliares</t>
  </si>
  <si>
    <r>
      <t xml:space="preserve">Sondagem a percussão, em terreno comum, com ensaio de penetração, diâmetro de 3”, </t>
    </r>
    <r>
      <rPr>
        <b/>
        <sz val="10"/>
        <rFont val="Arial"/>
        <family val="2"/>
      </rPr>
      <t>inclusive</t>
    </r>
    <r>
      <rPr>
        <sz val="10"/>
        <rFont val="Arial"/>
        <family val="2"/>
      </rPr>
      <t xml:space="preserve"> deslocamento dentro do canteiro e instalação da sonda em cada furo (Vide itens de mobilização e desmobilização na família 01.008)</t>
    </r>
  </si>
  <si>
    <t>01.008.050-0</t>
  </si>
  <si>
    <t>H</t>
  </si>
  <si>
    <t>0, 99388</t>
  </si>
  <si>
    <t>0, 20387</t>
  </si>
  <si>
    <t>0, 48408</t>
  </si>
  <si>
    <r>
      <t xml:space="preserve">Sondagem a percussão, em terreno comum, com ensaio de penetração, diâmetro de 3”, </t>
    </r>
    <r>
      <rPr>
        <b/>
        <sz val="11"/>
        <rFont val="Arial"/>
        <family val="2"/>
      </rPr>
      <t>inclusive</t>
    </r>
    <r>
      <rPr>
        <sz val="11"/>
        <rFont val="Arial"/>
        <family val="2"/>
      </rPr>
      <t xml:space="preserve"> deslocamento dentro do canteiro e instalação da sonda em cada furo (Vide itens de mobilização e desmobilização na família 01.008)</t>
    </r>
  </si>
  <si>
    <t>Mão de Obra de Assistente Social /Sociólogo</t>
  </si>
  <si>
    <t>LEVANTAMENTO CADASTRAL - PROJETO TÉCNICO SOCIAL - PLANO DE REGULARIZAÇÃO FUNDIÁRIA</t>
  </si>
  <si>
    <t>LEVANTAMENTO CADASTRAL - PROJETO TÉCNICO SOCIAL -PLANO DE  REGULARIZAÇÃO FUNDIÁRIA</t>
  </si>
  <si>
    <t>já executado</t>
  </si>
  <si>
    <t>Locação de equipe de topografia para execução de levantamento cadastrais, incluindo os equipamentos, viaturas e no mínimo 3 (três) auxiliares</t>
  </si>
  <si>
    <t>io=07/2011</t>
  </si>
  <si>
    <t>contrapartida</t>
  </si>
  <si>
    <t xml:space="preserve"> </t>
  </si>
  <si>
    <t>010160011-0</t>
  </si>
  <si>
    <t>01.016.0011-0</t>
  </si>
  <si>
    <t>io=12/2019</t>
  </si>
  <si>
    <t>i0=12/2019</t>
  </si>
  <si>
    <t xml:space="preserve">i0=12/2019 </t>
  </si>
  <si>
    <t>PREÇO licitado</t>
  </si>
  <si>
    <t>valor pago</t>
  </si>
  <si>
    <t>R$</t>
  </si>
  <si>
    <t>HH</t>
  </si>
  <si>
    <t>PREÇO theopratique</t>
  </si>
  <si>
    <t>PREÇO LICITADO</t>
  </si>
  <si>
    <t>VALOR PAGO</t>
  </si>
  <si>
    <t>PREÇO Licitado</t>
  </si>
  <si>
    <t>PREÇO Theopratique</t>
  </si>
  <si>
    <t>Valor pago</t>
  </si>
  <si>
    <t>QUANT</t>
  </si>
  <si>
    <t>PREÇO UNIT</t>
  </si>
  <si>
    <t>PREÇO UNI</t>
  </si>
  <si>
    <t>VALOR licitado</t>
  </si>
  <si>
    <t>VALOR pago</t>
  </si>
  <si>
    <t xml:space="preserve">PLANILHA ORÇAMENTÁRIA  - ESTRADA DO PARAÍSO 3,48ha </t>
  </si>
  <si>
    <t>i0= 12/2019</t>
  </si>
  <si>
    <t>UNID</t>
  </si>
  <si>
    <t xml:space="preserve">PLANILHA ORÇAMENTÁRIA - Oswero Villaça  14,3ha     i0=2009  </t>
  </si>
  <si>
    <t>PLANILHA ORÇAMENTÁRIA - OTTO REYMARIUS     4,04ha                        i0=07/2011</t>
  </si>
  <si>
    <t>PLANILHA ORÇAMENTÁRIA - VILA FELIPE      10,56ha       io=07/2011</t>
  </si>
  <si>
    <t xml:space="preserve">PLANILHA ORÇAMENTÁRIA - CHÁCARA FLORA  2,26ha       io=07/2011  </t>
  </si>
  <si>
    <t xml:space="preserve">PLANILHA ORÇAMENTÁRIA - LAGOINHA io=07/2011       1,17ha  </t>
  </si>
  <si>
    <t>PLANILHA ORÇAMENTÁRIA - MORRO DO NELSON    2,7ha                                   i0=07/2011</t>
  </si>
  <si>
    <t xml:space="preserve">PLANILHA ORÇAMENTÁRIA - ESTRADA DO PARAÍSO - RUA E   i0=07/2011 </t>
  </si>
  <si>
    <t xml:space="preserve">                            </t>
  </si>
  <si>
    <t xml:space="preserve">PLANILHA ORÇAMENTÁRIA - VILA UNIÃO   4,48ha    i0=07/2011 </t>
  </si>
  <si>
    <t>0, 34234</t>
  </si>
  <si>
    <t>Sondagem a percussão, em terreno comum, com ensaio de penetração, diâmetro de 3”, inclusive deslocamento dentro do canteiro e instalação da sonda em cada furo (Vide itens de mobilização e desmobilização na família 01.008)</t>
  </si>
  <si>
    <t xml:space="preserve">                      LEVANTAMENTO TOPOGRÁFICO</t>
  </si>
  <si>
    <t xml:space="preserve">              LEVANTAMENTO CADASTRAL - PROJETO TÉCNICO SOCIAL - PLANO DE REGULARIZAÇÃO FUNDIÁRIA</t>
  </si>
  <si>
    <t>já 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</si>
</sst>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3" formatCode="#,##0.00;[Red]#,##0.00"/>
    <numFmt numFmtId="175" formatCode="#,##0.000;[Red]#,##0.000"/>
    <numFmt numFmtId="176" formatCode="#,##0.00000;[Red]#,##0.00000"/>
    <numFmt numFmtId="177" formatCode="#,##0.000000;[Red]#,##0.000000"/>
    <numFmt numFmtId="179" formatCode="#,##0.0"/>
  </numFmts>
  <fonts count="2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.5"/>
      <name val="Arial"/>
      <family val="2"/>
    </font>
    <font>
      <b/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2" fillId="0" borderId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527">
    <xf numFmtId="0" fontId="0" fillId="0" borderId="0" xfId="0"/>
    <xf numFmtId="0" fontId="0" fillId="0" borderId="0" xfId="0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22" fillId="0" borderId="0" xfId="0" applyFont="1" applyAlignment="1">
      <alignment vertical="justify"/>
    </xf>
    <xf numFmtId="0" fontId="0" fillId="0" borderId="12" xfId="0" applyBorder="1" applyAlignment="1">
      <alignment horizontal="center"/>
    </xf>
    <xf numFmtId="173" fontId="0" fillId="0" borderId="12" xfId="0" applyNumberFormat="1" applyBorder="1" applyAlignment="1">
      <alignment horizontal="right"/>
    </xf>
    <xf numFmtId="173" fontId="0" fillId="0" borderId="12" xfId="0" applyNumberFormat="1" applyBorder="1"/>
    <xf numFmtId="4" fontId="0" fillId="0" borderId="14" xfId="0" applyNumberFormat="1" applyBorder="1"/>
    <xf numFmtId="0" fontId="0" fillId="0" borderId="12" xfId="0" applyBorder="1" applyAlignment="1">
      <alignment vertical="justify"/>
    </xf>
    <xf numFmtId="0" fontId="19" fillId="0" borderId="12" xfId="0" applyFont="1" applyBorder="1"/>
    <xf numFmtId="4" fontId="19" fillId="0" borderId="14" xfId="0" applyNumberFormat="1" applyFont="1" applyBorder="1"/>
    <xf numFmtId="0" fontId="19" fillId="0" borderId="1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vertical="justify"/>
    </xf>
    <xf numFmtId="4" fontId="22" fillId="0" borderId="12" xfId="0" applyNumberFormat="1" applyFont="1" applyFill="1" applyBorder="1" applyAlignment="1">
      <alignment horizontal="right"/>
    </xf>
    <xf numFmtId="4" fontId="22" fillId="0" borderId="14" xfId="0" applyNumberFormat="1" applyFont="1" applyFill="1" applyBorder="1" applyAlignment="1">
      <alignment horizontal="right"/>
    </xf>
    <xf numFmtId="0" fontId="22" fillId="0" borderId="12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4" fontId="19" fillId="0" borderId="14" xfId="0" applyNumberFormat="1" applyFont="1" applyFill="1" applyBorder="1" applyAlignment="1">
      <alignment horizontal="right"/>
    </xf>
    <xf numFmtId="173" fontId="0" fillId="0" borderId="12" xfId="0" applyNumberFormat="1" applyBorder="1" applyAlignment="1"/>
    <xf numFmtId="0" fontId="0" fillId="0" borderId="12" xfId="0" applyFill="1" applyBorder="1"/>
    <xf numFmtId="0" fontId="0" fillId="0" borderId="12" xfId="0" applyFill="1" applyBorder="1" applyAlignment="1">
      <alignment vertical="justify"/>
    </xf>
    <xf numFmtId="0" fontId="0" fillId="0" borderId="12" xfId="0" applyFill="1" applyBorder="1" applyAlignment="1">
      <alignment horizontal="center"/>
    </xf>
    <xf numFmtId="4" fontId="22" fillId="0" borderId="14" xfId="0" applyNumberFormat="1" applyFont="1" applyBorder="1"/>
    <xf numFmtId="0" fontId="19" fillId="0" borderId="12" xfId="0" applyFont="1" applyFill="1" applyBorder="1" applyAlignment="1">
      <alignment vertical="justify"/>
    </xf>
    <xf numFmtId="173" fontId="0" fillId="0" borderId="12" xfId="0" applyNumberFormat="1" applyFill="1" applyBorder="1"/>
    <xf numFmtId="0" fontId="0" fillId="0" borderId="15" xfId="0" applyFill="1" applyBorder="1" applyAlignment="1">
      <alignment horizontal="center"/>
    </xf>
    <xf numFmtId="0" fontId="0" fillId="0" borderId="16" xfId="0" applyBorder="1"/>
    <xf numFmtId="0" fontId="19" fillId="0" borderId="16" xfId="0" applyFont="1" applyBorder="1"/>
    <xf numFmtId="0" fontId="19" fillId="0" borderId="16" xfId="0" applyFont="1" applyBorder="1" applyAlignment="1">
      <alignment horizontal="right"/>
    </xf>
    <xf numFmtId="4" fontId="19" fillId="0" borderId="17" xfId="0" applyNumberFormat="1" applyFont="1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Border="1"/>
    <xf numFmtId="4" fontId="19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19" fillId="0" borderId="0" xfId="0" applyFont="1" applyBorder="1" applyAlignment="1">
      <alignment horizontal="right"/>
    </xf>
    <xf numFmtId="176" fontId="22" fillId="0" borderId="12" xfId="0" applyNumberFormat="1" applyFont="1" applyBorder="1" applyAlignment="1">
      <alignment horizontal="right"/>
    </xf>
    <xf numFmtId="0" fontId="19" fillId="24" borderId="13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6" borderId="13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center"/>
    </xf>
    <xf numFmtId="0" fontId="19" fillId="27" borderId="13" xfId="0" applyFont="1" applyFill="1" applyBorder="1" applyAlignment="1">
      <alignment horizontal="center"/>
    </xf>
    <xf numFmtId="0" fontId="19" fillId="27" borderId="12" xfId="0" applyFont="1" applyFill="1" applyBorder="1" applyAlignment="1">
      <alignment horizontal="center"/>
    </xf>
    <xf numFmtId="0" fontId="19" fillId="28" borderId="13" xfId="0" applyFont="1" applyFill="1" applyBorder="1" applyAlignment="1">
      <alignment horizontal="center"/>
    </xf>
    <xf numFmtId="0" fontId="19" fillId="28" borderId="12" xfId="0" applyFont="1" applyFill="1" applyBorder="1" applyAlignment="1">
      <alignment horizontal="center"/>
    </xf>
    <xf numFmtId="4" fontId="0" fillId="0" borderId="0" xfId="0" applyNumberFormat="1"/>
    <xf numFmtId="0" fontId="19" fillId="0" borderId="12" xfId="0" applyFont="1" applyBorder="1" applyAlignment="1">
      <alignment horizontal="center"/>
    </xf>
    <xf numFmtId="0" fontId="20" fillId="0" borderId="12" xfId="0" applyFont="1" applyBorder="1"/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0" fontId="23" fillId="0" borderId="12" xfId="0" applyFont="1" applyBorder="1"/>
    <xf numFmtId="4" fontId="20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 applyAlignment="1">
      <alignment vertical="justify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" fontId="20" fillId="0" borderId="14" xfId="0" applyNumberFormat="1" applyFont="1" applyFill="1" applyBorder="1" applyAlignment="1">
      <alignment horizontal="right"/>
    </xf>
    <xf numFmtId="0" fontId="23" fillId="0" borderId="16" xfId="0" applyFont="1" applyBorder="1"/>
    <xf numFmtId="4" fontId="23" fillId="0" borderId="14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4" fontId="21" fillId="0" borderId="14" xfId="0" applyNumberFormat="1" applyFont="1" applyBorder="1"/>
    <xf numFmtId="0" fontId="24" fillId="0" borderId="0" xfId="0" applyFont="1" applyBorder="1" applyAlignment="1">
      <alignment horizontal="right"/>
    </xf>
    <xf numFmtId="176" fontId="24" fillId="0" borderId="0" xfId="0" applyNumberFormat="1" applyFont="1" applyBorder="1" applyAlignment="1">
      <alignment horizontal="right"/>
    </xf>
    <xf numFmtId="0" fontId="22" fillId="0" borderId="12" xfId="0" applyFont="1" applyBorder="1" applyAlignment="1">
      <alignment vertical="justify"/>
    </xf>
    <xf numFmtId="177" fontId="0" fillId="0" borderId="12" xfId="0" applyNumberFormat="1" applyBorder="1" applyAlignment="1">
      <alignment horizontal="right"/>
    </xf>
    <xf numFmtId="0" fontId="19" fillId="29" borderId="13" xfId="0" applyFont="1" applyFill="1" applyBorder="1" applyAlignment="1">
      <alignment horizontal="center"/>
    </xf>
    <xf numFmtId="4" fontId="19" fillId="0" borderId="0" xfId="0" applyNumberFormat="1" applyFont="1"/>
    <xf numFmtId="0" fontId="23" fillId="0" borderId="12" xfId="0" applyFont="1" applyBorder="1" applyAlignment="1">
      <alignment horizontal="center"/>
    </xf>
    <xf numFmtId="0" fontId="23" fillId="30" borderId="12" xfId="0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0" fontId="24" fillId="0" borderId="12" xfId="0" applyFont="1" applyBorder="1" applyAlignment="1">
      <alignment vertical="justify"/>
    </xf>
    <xf numFmtId="173" fontId="24" fillId="0" borderId="12" xfId="0" applyNumberFormat="1" applyFont="1" applyBorder="1" applyAlignment="1">
      <alignment horizontal="right"/>
    </xf>
    <xf numFmtId="173" fontId="24" fillId="0" borderId="12" xfId="0" applyNumberFormat="1" applyFont="1" applyBorder="1"/>
    <xf numFmtId="0" fontId="24" fillId="0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vertical="justify"/>
    </xf>
    <xf numFmtId="0" fontId="24" fillId="0" borderId="12" xfId="0" applyFont="1" applyFill="1" applyBorder="1" applyAlignment="1">
      <alignment horizontal="left"/>
    </xf>
    <xf numFmtId="0" fontId="24" fillId="0" borderId="12" xfId="0" applyFont="1" applyFill="1" applyBorder="1"/>
    <xf numFmtId="0" fontId="23" fillId="0" borderId="13" xfId="0" applyFont="1" applyBorder="1" applyAlignment="1">
      <alignment horizontal="center"/>
    </xf>
    <xf numFmtId="0" fontId="23" fillId="30" borderId="13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4" fontId="24" fillId="0" borderId="14" xfId="0" applyNumberFormat="1" applyFont="1" applyBorder="1"/>
    <xf numFmtId="0" fontId="24" fillId="0" borderId="13" xfId="0" applyFont="1" applyFill="1" applyBorder="1" applyAlignment="1">
      <alignment horizontal="center"/>
    </xf>
    <xf numFmtId="0" fontId="24" fillId="0" borderId="13" xfId="0" applyFont="1" applyBorder="1"/>
    <xf numFmtId="0" fontId="24" fillId="0" borderId="15" xfId="0" applyFont="1" applyFill="1" applyBorder="1" applyAlignment="1">
      <alignment horizontal="center"/>
    </xf>
    <xf numFmtId="0" fontId="24" fillId="0" borderId="16" xfId="0" applyFont="1" applyBorder="1"/>
    <xf numFmtId="0" fontId="23" fillId="0" borderId="16" xfId="0" applyFont="1" applyBorder="1" applyAlignment="1">
      <alignment horizontal="right"/>
    </xf>
    <xf numFmtId="4" fontId="23" fillId="0" borderId="17" xfId="0" applyNumberFormat="1" applyFont="1" applyBorder="1"/>
    <xf numFmtId="0" fontId="23" fillId="30" borderId="12" xfId="0" applyFont="1" applyFill="1" applyBorder="1" applyAlignment="1">
      <alignment horizontal="center"/>
    </xf>
    <xf numFmtId="0" fontId="22" fillId="0" borderId="0" xfId="0" applyFont="1"/>
    <xf numFmtId="0" fontId="19" fillId="28" borderId="18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/>
    </xf>
    <xf numFmtId="4" fontId="24" fillId="0" borderId="12" xfId="0" applyNumberFormat="1" applyFont="1" applyBorder="1"/>
    <xf numFmtId="4" fontId="23" fillId="0" borderId="12" xfId="0" applyNumberFormat="1" applyFont="1" applyBorder="1"/>
    <xf numFmtId="4" fontId="24" fillId="0" borderId="12" xfId="0" applyNumberFormat="1" applyFont="1" applyFill="1" applyBorder="1" applyAlignment="1">
      <alignment horizontal="right"/>
    </xf>
    <xf numFmtId="4" fontId="23" fillId="0" borderId="12" xfId="0" applyNumberFormat="1" applyFont="1" applyFill="1" applyBorder="1" applyAlignment="1">
      <alignment horizontal="right"/>
    </xf>
    <xf numFmtId="4" fontId="24" fillId="0" borderId="12" xfId="0" applyNumberFormat="1" applyFont="1" applyFill="1" applyBorder="1"/>
    <xf numFmtId="4" fontId="21" fillId="0" borderId="12" xfId="0" applyNumberFormat="1" applyFont="1" applyBorder="1"/>
    <xf numFmtId="2" fontId="0" fillId="0" borderId="0" xfId="0" applyNumberFormat="1"/>
    <xf numFmtId="173" fontId="22" fillId="0" borderId="12" xfId="0" applyNumberFormat="1" applyFont="1" applyBorder="1"/>
    <xf numFmtId="0" fontId="19" fillId="26" borderId="12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4" borderId="19" xfId="0" applyFont="1" applyFill="1" applyBorder="1" applyAlignment="1">
      <alignment horizontal="center"/>
    </xf>
    <xf numFmtId="4" fontId="0" fillId="0" borderId="20" xfId="0" applyNumberFormat="1" applyFill="1" applyBorder="1"/>
    <xf numFmtId="0" fontId="19" fillId="0" borderId="0" xfId="0" applyFont="1" applyFill="1" applyBorder="1" applyAlignment="1">
      <alignment horizontal="center"/>
    </xf>
    <xf numFmtId="173" fontId="24" fillId="0" borderId="19" xfId="0" applyNumberFormat="1" applyFont="1" applyBorder="1"/>
    <xf numFmtId="175" fontId="24" fillId="0" borderId="19" xfId="0" applyNumberFormat="1" applyFont="1" applyBorder="1" applyAlignment="1">
      <alignment horizontal="right"/>
    </xf>
    <xf numFmtId="0" fontId="24" fillId="0" borderId="19" xfId="0" applyFont="1" applyBorder="1"/>
    <xf numFmtId="0" fontId="24" fillId="0" borderId="19" xfId="0" applyFont="1" applyBorder="1" applyAlignment="1">
      <alignment horizontal="right"/>
    </xf>
    <xf numFmtId="0" fontId="24" fillId="0" borderId="19" xfId="0" applyFont="1" applyFill="1" applyBorder="1"/>
    <xf numFmtId="0" fontId="23" fillId="0" borderId="21" xfId="0" applyFont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0" fontId="19" fillId="28" borderId="22" xfId="0" applyFont="1" applyFill="1" applyBorder="1" applyAlignment="1">
      <alignment horizontal="center"/>
    </xf>
    <xf numFmtId="0" fontId="19" fillId="28" borderId="23" xfId="0" applyFont="1" applyFill="1" applyBorder="1" applyAlignment="1">
      <alignment horizontal="center"/>
    </xf>
    <xf numFmtId="179" fontId="0" fillId="0" borderId="0" xfId="0" applyNumberFormat="1"/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7" borderId="22" xfId="0" applyFont="1" applyFill="1" applyBorder="1" applyAlignment="1">
      <alignment horizontal="center"/>
    </xf>
    <xf numFmtId="0" fontId="19" fillId="27" borderId="23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3" fillId="30" borderId="19" xfId="0" applyFont="1" applyFill="1" applyBorder="1" applyAlignment="1">
      <alignment horizontal="center"/>
    </xf>
    <xf numFmtId="4" fontId="24" fillId="0" borderId="19" xfId="0" applyNumberFormat="1" applyFont="1" applyBorder="1"/>
    <xf numFmtId="4" fontId="23" fillId="0" borderId="19" xfId="0" applyNumberFormat="1" applyFont="1" applyBorder="1"/>
    <xf numFmtId="4" fontId="24" fillId="0" borderId="19" xfId="0" applyNumberFormat="1" applyFont="1" applyFill="1" applyBorder="1" applyAlignment="1">
      <alignment horizontal="right"/>
    </xf>
    <xf numFmtId="4" fontId="23" fillId="0" borderId="21" xfId="0" applyNumberFormat="1" applyFont="1" applyBorder="1"/>
    <xf numFmtId="0" fontId="19" fillId="29" borderId="18" xfId="0" applyFont="1" applyFill="1" applyBorder="1" applyAlignment="1">
      <alignment horizontal="center"/>
    </xf>
    <xf numFmtId="0" fontId="19" fillId="29" borderId="19" xfId="0" applyFont="1" applyFill="1" applyBorder="1" applyAlignment="1">
      <alignment horizontal="center"/>
    </xf>
    <xf numFmtId="4" fontId="0" fillId="0" borderId="19" xfId="0" applyNumberFormat="1" applyBorder="1"/>
    <xf numFmtId="4" fontId="19" fillId="0" borderId="19" xfId="0" applyNumberFormat="1" applyFont="1" applyBorder="1"/>
    <xf numFmtId="4" fontId="22" fillId="0" borderId="19" xfId="0" applyNumberFormat="1" applyFont="1" applyFill="1" applyBorder="1" applyAlignment="1">
      <alignment horizontal="right"/>
    </xf>
    <xf numFmtId="4" fontId="19" fillId="0" borderId="19" xfId="0" applyNumberFormat="1" applyFont="1" applyFill="1" applyBorder="1" applyAlignment="1">
      <alignment horizontal="right"/>
    </xf>
    <xf numFmtId="4" fontId="0" fillId="0" borderId="0" xfId="0" applyNumberFormat="1" applyBorder="1"/>
    <xf numFmtId="0" fontId="23" fillId="31" borderId="18" xfId="0" applyFont="1" applyFill="1" applyBorder="1" applyAlignment="1">
      <alignment horizontal="center"/>
    </xf>
    <xf numFmtId="4" fontId="24" fillId="0" borderId="24" xfId="0" applyNumberFormat="1" applyFont="1" applyBorder="1"/>
    <xf numFmtId="4" fontId="23" fillId="0" borderId="24" xfId="0" applyNumberFormat="1" applyFont="1" applyBorder="1"/>
    <xf numFmtId="4" fontId="21" fillId="0" borderId="24" xfId="0" applyNumberFormat="1" applyFont="1" applyBorder="1"/>
    <xf numFmtId="4" fontId="24" fillId="0" borderId="24" xfId="0" applyNumberFormat="1" applyFont="1" applyFill="1" applyBorder="1" applyAlignment="1">
      <alignment horizontal="right"/>
    </xf>
    <xf numFmtId="4" fontId="23" fillId="0" borderId="24" xfId="0" applyNumberFormat="1" applyFont="1" applyFill="1" applyBorder="1" applyAlignment="1">
      <alignment horizontal="right"/>
    </xf>
    <xf numFmtId="4" fontId="24" fillId="0" borderId="24" xfId="0" applyNumberFormat="1" applyFont="1" applyFill="1" applyBorder="1"/>
    <xf numFmtId="0" fontId="21" fillId="31" borderId="18" xfId="0" applyFont="1" applyFill="1" applyBorder="1" applyAlignment="1">
      <alignment horizontal="center"/>
    </xf>
    <xf numFmtId="4" fontId="19" fillId="0" borderId="21" xfId="0" applyNumberFormat="1" applyFont="1" applyBorder="1"/>
    <xf numFmtId="0" fontId="19" fillId="25" borderId="18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4" fontId="0" fillId="0" borderId="19" xfId="0" applyNumberFormat="1" applyFill="1" applyBorder="1"/>
    <xf numFmtId="4" fontId="22" fillId="0" borderId="19" xfId="0" applyNumberFormat="1" applyFont="1" applyBorder="1"/>
    <xf numFmtId="0" fontId="19" fillId="0" borderId="25" xfId="0" applyFont="1" applyBorder="1" applyAlignment="1">
      <alignment horizontal="center" wrapText="1"/>
    </xf>
    <xf numFmtId="0" fontId="19" fillId="0" borderId="2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29" borderId="12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0" fillId="0" borderId="20" xfId="0" applyBorder="1"/>
    <xf numFmtId="0" fontId="21" fillId="0" borderId="20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31" borderId="13" xfId="0" applyFont="1" applyFill="1" applyBorder="1" applyAlignment="1">
      <alignment horizontal="center"/>
    </xf>
    <xf numFmtId="4" fontId="23" fillId="0" borderId="16" xfId="0" applyNumberFormat="1" applyFont="1" applyBorder="1"/>
    <xf numFmtId="4" fontId="23" fillId="0" borderId="28" xfId="0" applyNumberFormat="1" applyFont="1" applyBorder="1"/>
    <xf numFmtId="0" fontId="21" fillId="0" borderId="12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 shrinkToFit="1"/>
    </xf>
    <xf numFmtId="0" fontId="19" fillId="29" borderId="22" xfId="0" applyFont="1" applyFill="1" applyBorder="1" applyAlignment="1">
      <alignment horizontal="center"/>
    </xf>
    <xf numFmtId="0" fontId="19" fillId="29" borderId="27" xfId="0" applyFont="1" applyFill="1" applyBorder="1" applyAlignment="1">
      <alignment horizontal="center"/>
    </xf>
    <xf numFmtId="4" fontId="19" fillId="0" borderId="12" xfId="0" applyNumberFormat="1" applyFont="1" applyBorder="1"/>
    <xf numFmtId="4" fontId="19" fillId="0" borderId="29" xfId="0" applyNumberFormat="1" applyFont="1" applyBorder="1"/>
    <xf numFmtId="0" fontId="19" fillId="0" borderId="18" xfId="0" applyFont="1" applyBorder="1" applyAlignment="1">
      <alignment horizontal="center" wrapText="1"/>
    </xf>
    <xf numFmtId="4" fontId="0" fillId="0" borderId="18" xfId="0" applyNumberFormat="1" applyBorder="1"/>
    <xf numFmtId="4" fontId="19" fillId="0" borderId="18" xfId="0" applyNumberFormat="1" applyFont="1" applyBorder="1"/>
    <xf numFmtId="4" fontId="22" fillId="0" borderId="18" xfId="0" applyNumberFormat="1" applyFont="1" applyFill="1" applyBorder="1" applyAlignment="1">
      <alignment horizontal="right"/>
    </xf>
    <xf numFmtId="4" fontId="19" fillId="0" borderId="18" xfId="0" applyNumberFormat="1" applyFont="1" applyFill="1" applyBorder="1" applyAlignment="1">
      <alignment horizontal="right"/>
    </xf>
    <xf numFmtId="0" fontId="19" fillId="0" borderId="12" xfId="0" applyFont="1" applyBorder="1" applyAlignment="1">
      <alignment horizontal="center" wrapText="1"/>
    </xf>
    <xf numFmtId="4" fontId="0" fillId="0" borderId="12" xfId="0" applyNumberFormat="1" applyBorder="1"/>
    <xf numFmtId="4" fontId="19" fillId="0" borderId="12" xfId="0" applyNumberFormat="1" applyFont="1" applyFill="1" applyBorder="1" applyAlignment="1">
      <alignment horizontal="right"/>
    </xf>
    <xf numFmtId="0" fontId="23" fillId="31" borderId="24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29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5" borderId="30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23" fillId="30" borderId="19" xfId="0" applyFont="1" applyFill="1" applyBorder="1" applyAlignment="1"/>
    <xf numFmtId="0" fontId="23" fillId="30" borderId="18" xfId="0" applyFont="1" applyFill="1" applyBorder="1" applyAlignment="1"/>
    <xf numFmtId="0" fontId="23" fillId="30" borderId="24" xfId="0" applyFont="1" applyFill="1" applyBorder="1" applyAlignment="1"/>
    <xf numFmtId="0" fontId="21" fillId="0" borderId="24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3" fillId="30" borderId="18" xfId="0" applyFont="1" applyFill="1" applyBorder="1" applyAlignment="1">
      <alignment horizontal="center"/>
    </xf>
    <xf numFmtId="4" fontId="24" fillId="0" borderId="18" xfId="0" applyNumberFormat="1" applyFont="1" applyBorder="1"/>
    <xf numFmtId="4" fontId="23" fillId="0" borderId="18" xfId="0" applyNumberFormat="1" applyFont="1" applyBorder="1"/>
    <xf numFmtId="4" fontId="24" fillId="0" borderId="18" xfId="0" applyNumberFormat="1" applyFont="1" applyFill="1" applyBorder="1" applyAlignment="1">
      <alignment horizontal="right"/>
    </xf>
    <xf numFmtId="4" fontId="23" fillId="0" borderId="31" xfId="0" applyNumberFormat="1" applyFont="1" applyBorder="1"/>
    <xf numFmtId="0" fontId="0" fillId="0" borderId="32" xfId="0" applyBorder="1"/>
    <xf numFmtId="0" fontId="23" fillId="0" borderId="12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4" fontId="0" fillId="0" borderId="18" xfId="0" applyNumberFormat="1" applyFill="1" applyBorder="1"/>
    <xf numFmtId="4" fontId="22" fillId="0" borderId="18" xfId="0" applyNumberFormat="1" applyFont="1" applyBorder="1"/>
    <xf numFmtId="4" fontId="19" fillId="0" borderId="31" xfId="0" applyNumberFormat="1" applyFont="1" applyBorder="1"/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5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4" fontId="0" fillId="0" borderId="12" xfId="0" applyNumberFormat="1" applyFill="1" applyBorder="1"/>
    <xf numFmtId="4" fontId="19" fillId="0" borderId="16" xfId="0" applyNumberFormat="1" applyFont="1" applyBorder="1"/>
    <xf numFmtId="0" fontId="19" fillId="0" borderId="37" xfId="0" applyFont="1" applyBorder="1" applyAlignment="1">
      <alignment horizontal="center" wrapText="1"/>
    </xf>
    <xf numFmtId="4" fontId="22" fillId="0" borderId="12" xfId="0" applyNumberFormat="1" applyFont="1" applyBorder="1"/>
    <xf numFmtId="0" fontId="19" fillId="0" borderId="14" xfId="0" applyFont="1" applyBorder="1" applyAlignment="1">
      <alignment horizontal="center" wrapText="1"/>
    </xf>
    <xf numFmtId="0" fontId="25" fillId="0" borderId="33" xfId="0" applyFont="1" applyBorder="1" applyAlignment="1">
      <alignment horizontal="center" vertical="center" wrapText="1"/>
    </xf>
    <xf numFmtId="4" fontId="19" fillId="24" borderId="18" xfId="0" applyNumberFormat="1" applyFont="1" applyFill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19" fillId="0" borderId="14" xfId="0" applyNumberFormat="1" applyFont="1" applyBorder="1" applyAlignment="1">
      <alignment horizontal="right"/>
    </xf>
    <xf numFmtId="0" fontId="19" fillId="24" borderId="29" xfId="0" applyFont="1" applyFill="1" applyBorder="1" applyAlignment="1">
      <alignment horizontal="right"/>
    </xf>
    <xf numFmtId="4" fontId="19" fillId="0" borderId="17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22" fillId="0" borderId="14" xfId="0" applyNumberFormat="1" applyFont="1" applyBorder="1" applyAlignment="1">
      <alignment horizontal="right" vertical="center"/>
    </xf>
    <xf numFmtId="4" fontId="22" fillId="0" borderId="14" xfId="0" applyNumberFormat="1" applyFont="1" applyBorder="1" applyAlignment="1">
      <alignment horizontal="right"/>
    </xf>
    <xf numFmtId="4" fontId="23" fillId="0" borderId="12" xfId="0" applyNumberFormat="1" applyFont="1" applyFill="1" applyBorder="1" applyAlignment="1">
      <alignment vertical="justify"/>
    </xf>
    <xf numFmtId="0" fontId="0" fillId="0" borderId="38" xfId="0" applyBorder="1"/>
    <xf numFmtId="0" fontId="21" fillId="31" borderId="29" xfId="0" applyFont="1" applyFill="1" applyBorder="1" applyAlignment="1">
      <alignment horizontal="center"/>
    </xf>
    <xf numFmtId="4" fontId="24" fillId="0" borderId="29" xfId="0" applyNumberFormat="1" applyFont="1" applyBorder="1"/>
    <xf numFmtId="4" fontId="23" fillId="0" borderId="29" xfId="0" applyNumberFormat="1" applyFont="1" applyBorder="1"/>
    <xf numFmtId="4" fontId="21" fillId="0" borderId="29" xfId="0" applyNumberFormat="1" applyFont="1" applyBorder="1"/>
    <xf numFmtId="4" fontId="24" fillId="0" borderId="29" xfId="0" applyNumberFormat="1" applyFont="1" applyFill="1" applyBorder="1" applyAlignment="1">
      <alignment horizontal="right"/>
    </xf>
    <xf numFmtId="4" fontId="23" fillId="0" borderId="29" xfId="0" applyNumberFormat="1" applyFont="1" applyFill="1" applyBorder="1" applyAlignment="1">
      <alignment horizontal="right"/>
    </xf>
    <xf numFmtId="4" fontId="24" fillId="0" borderId="29" xfId="0" applyNumberFormat="1" applyFont="1" applyFill="1" applyBorder="1"/>
    <xf numFmtId="4" fontId="23" fillId="0" borderId="39" xfId="0" applyNumberFormat="1" applyFont="1" applyBorder="1"/>
    <xf numFmtId="4" fontId="0" fillId="0" borderId="20" xfId="0" applyNumberFormat="1" applyBorder="1"/>
    <xf numFmtId="4" fontId="24" fillId="0" borderId="24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vertical="justify"/>
    </xf>
    <xf numFmtId="4" fontId="24" fillId="0" borderId="12" xfId="0" applyNumberFormat="1" applyFont="1" applyBorder="1" applyAlignment="1">
      <alignment horizontal="center"/>
    </xf>
    <xf numFmtId="4" fontId="24" fillId="0" borderId="12" xfId="0" applyNumberFormat="1" applyFont="1" applyBorder="1" applyAlignment="1">
      <alignment horizontal="right"/>
    </xf>
    <xf numFmtId="4" fontId="24" fillId="0" borderId="24" xfId="0" applyNumberFormat="1" applyFont="1" applyBorder="1" applyAlignment="1">
      <alignment horizontal="right"/>
    </xf>
    <xf numFmtId="4" fontId="23" fillId="31" borderId="24" xfId="0" applyNumberFormat="1" applyFont="1" applyFill="1" applyBorder="1" applyAlignment="1">
      <alignment horizontal="center"/>
    </xf>
    <xf numFmtId="4" fontId="23" fillId="31" borderId="29" xfId="0" applyNumberFormat="1" applyFont="1" applyFill="1" applyBorder="1" applyAlignment="1">
      <alignment horizontal="center"/>
    </xf>
    <xf numFmtId="4" fontId="20" fillId="0" borderId="24" xfId="0" applyNumberFormat="1" applyFont="1" applyBorder="1" applyAlignment="1">
      <alignment horizontal="center"/>
    </xf>
    <xf numFmtId="4" fontId="24" fillId="0" borderId="24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vertical="justify"/>
    </xf>
    <xf numFmtId="4" fontId="24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left"/>
    </xf>
    <xf numFmtId="4" fontId="23" fillId="0" borderId="12" xfId="0" applyNumberFormat="1" applyFont="1" applyFill="1" applyBorder="1" applyAlignment="1">
      <alignment horizontal="center"/>
    </xf>
    <xf numFmtId="4" fontId="23" fillId="0" borderId="24" xfId="0" applyNumberFormat="1" applyFont="1" applyFill="1" applyBorder="1" applyAlignment="1">
      <alignment horizontal="center"/>
    </xf>
    <xf numFmtId="4" fontId="23" fillId="0" borderId="12" xfId="0" applyNumberFormat="1" applyFont="1" applyFill="1" applyBorder="1" applyAlignment="1">
      <alignment horizontal="left"/>
    </xf>
    <xf numFmtId="4" fontId="24" fillId="0" borderId="12" xfId="0" applyNumberFormat="1" applyFont="1" applyBorder="1" applyAlignment="1"/>
    <xf numFmtId="4" fontId="20" fillId="0" borderId="24" xfId="0" applyNumberFormat="1" applyFont="1" applyFill="1" applyBorder="1"/>
    <xf numFmtId="4" fontId="24" fillId="0" borderId="28" xfId="0" applyNumberFormat="1" applyFont="1" applyBorder="1" applyAlignment="1">
      <alignment horizontal="center"/>
    </xf>
    <xf numFmtId="4" fontId="24" fillId="0" borderId="16" xfId="0" applyNumberFormat="1" applyFont="1" applyBorder="1"/>
    <xf numFmtId="4" fontId="23" fillId="0" borderId="16" xfId="0" applyNumberFormat="1" applyFont="1" applyBorder="1" applyAlignment="1">
      <alignment horizontal="right"/>
    </xf>
    <xf numFmtId="4" fontId="23" fillId="0" borderId="28" xfId="0" applyNumberFormat="1" applyFont="1" applyBorder="1" applyAlignment="1">
      <alignment horizontal="right"/>
    </xf>
    <xf numFmtId="4" fontId="23" fillId="31" borderId="18" xfId="0" applyNumberFormat="1" applyFont="1" applyFill="1" applyBorder="1" applyAlignment="1">
      <alignment horizontal="center"/>
    </xf>
    <xf numFmtId="0" fontId="23" fillId="31" borderId="30" xfId="0" applyFont="1" applyFill="1" applyBorder="1" applyAlignment="1">
      <alignment horizontal="center"/>
    </xf>
    <xf numFmtId="0" fontId="24" fillId="31" borderId="40" xfId="0" applyFont="1" applyFill="1" applyBorder="1"/>
    <xf numFmtId="0" fontId="24" fillId="31" borderId="34" xfId="0" applyFont="1" applyFill="1" applyBorder="1"/>
    <xf numFmtId="4" fontId="19" fillId="0" borderId="13" xfId="0" applyNumberFormat="1" applyFont="1" applyBorder="1"/>
    <xf numFmtId="173" fontId="24" fillId="0" borderId="13" xfId="0" applyNumberFormat="1" applyFont="1" applyBorder="1"/>
    <xf numFmtId="175" fontId="24" fillId="0" borderId="13" xfId="0" applyNumberFormat="1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173" fontId="22" fillId="0" borderId="13" xfId="0" applyNumberFormat="1" applyFont="1" applyBorder="1"/>
    <xf numFmtId="173" fontId="22" fillId="0" borderId="13" xfId="0" applyNumberFormat="1" applyFont="1" applyFill="1" applyBorder="1"/>
    <xf numFmtId="4" fontId="24" fillId="0" borderId="13" xfId="0" applyNumberFormat="1" applyFont="1" applyBorder="1"/>
    <xf numFmtId="4" fontId="24" fillId="0" borderId="13" xfId="0" applyNumberFormat="1" applyFont="1" applyFill="1" applyBorder="1"/>
    <xf numFmtId="173" fontId="0" fillId="0" borderId="13" xfId="0" applyNumberFormat="1" applyBorder="1" applyAlignment="1">
      <alignment horizontal="right"/>
    </xf>
    <xf numFmtId="176" fontId="22" fillId="0" borderId="13" xfId="0" applyNumberFormat="1" applyFont="1" applyBorder="1" applyAlignment="1">
      <alignment horizontal="right"/>
    </xf>
    <xf numFmtId="173" fontId="0" fillId="0" borderId="13" xfId="0" applyNumberFormat="1" applyBorder="1"/>
    <xf numFmtId="0" fontId="19" fillId="26" borderId="30" xfId="0" applyFont="1" applyFill="1" applyBorder="1" applyAlignment="1">
      <alignment horizontal="center"/>
    </xf>
    <xf numFmtId="173" fontId="0" fillId="0" borderId="13" xfId="0" applyNumberFormat="1" applyFill="1" applyBorder="1"/>
    <xf numFmtId="0" fontId="0" fillId="0" borderId="15" xfId="0" applyBorder="1"/>
    <xf numFmtId="0" fontId="22" fillId="0" borderId="38" xfId="0" applyFont="1" applyBorder="1"/>
    <xf numFmtId="0" fontId="19" fillId="0" borderId="41" xfId="0" applyFont="1" applyBorder="1" applyAlignment="1">
      <alignment horizontal="center" wrapText="1"/>
    </xf>
    <xf numFmtId="0" fontId="24" fillId="0" borderId="42" xfId="0" applyFont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vertical="justify"/>
    </xf>
    <xf numFmtId="4" fontId="24" fillId="0" borderId="44" xfId="0" applyNumberFormat="1" applyFont="1" applyFill="1" applyBorder="1" applyAlignment="1">
      <alignment horizontal="center"/>
    </xf>
    <xf numFmtId="4" fontId="24" fillId="0" borderId="44" xfId="0" applyNumberFormat="1" applyFont="1" applyFill="1" applyBorder="1"/>
    <xf numFmtId="4" fontId="24" fillId="0" borderId="44" xfId="0" applyNumberFormat="1" applyFont="1" applyBorder="1"/>
    <xf numFmtId="4" fontId="23" fillId="0" borderId="44" xfId="0" applyNumberFormat="1" applyFont="1" applyBorder="1"/>
    <xf numFmtId="4" fontId="23" fillId="0" borderId="43" xfId="0" applyNumberFormat="1" applyFont="1" applyBorder="1"/>
    <xf numFmtId="4" fontId="23" fillId="0" borderId="45" xfId="0" applyNumberFormat="1" applyFont="1" applyBorder="1"/>
    <xf numFmtId="4" fontId="24" fillId="0" borderId="43" xfId="0" applyNumberFormat="1" applyFont="1" applyBorder="1"/>
    <xf numFmtId="4" fontId="21" fillId="0" borderId="44" xfId="0" applyNumberFormat="1" applyFont="1" applyBorder="1"/>
    <xf numFmtId="0" fontId="0" fillId="0" borderId="42" xfId="0" applyBorder="1" applyAlignment="1">
      <alignment horizontal="center"/>
    </xf>
    <xf numFmtId="0" fontId="0" fillId="0" borderId="44" xfId="0" applyFill="1" applyBorder="1"/>
    <xf numFmtId="0" fontId="19" fillId="0" borderId="44" xfId="0" applyFont="1" applyFill="1" applyBorder="1" applyAlignment="1">
      <alignment vertical="justify"/>
    </xf>
    <xf numFmtId="0" fontId="0" fillId="0" borderId="44" xfId="0" applyFill="1" applyBorder="1" applyAlignment="1">
      <alignment horizontal="center"/>
    </xf>
    <xf numFmtId="173" fontId="0" fillId="0" borderId="44" xfId="0" applyNumberFormat="1" applyFill="1" applyBorder="1"/>
    <xf numFmtId="173" fontId="0" fillId="0" borderId="44" xfId="0" applyNumberFormat="1" applyBorder="1"/>
    <xf numFmtId="4" fontId="19" fillId="0" borderId="44" xfId="0" applyNumberFormat="1" applyFont="1" applyBorder="1"/>
    <xf numFmtId="4" fontId="19" fillId="0" borderId="46" xfId="0" applyNumberFormat="1" applyFont="1" applyBorder="1"/>
    <xf numFmtId="4" fontId="19" fillId="0" borderId="47" xfId="0" applyNumberFormat="1" applyFont="1" applyBorder="1"/>
    <xf numFmtId="173" fontId="24" fillId="0" borderId="42" xfId="0" applyNumberFormat="1" applyFont="1" applyBorder="1"/>
    <xf numFmtId="173" fontId="24" fillId="0" borderId="44" xfId="0" applyNumberFormat="1" applyFont="1" applyBorder="1"/>
    <xf numFmtId="4" fontId="21" fillId="0" borderId="48" xfId="0" applyNumberFormat="1" applyFont="1" applyBorder="1"/>
    <xf numFmtId="0" fontId="22" fillId="0" borderId="0" xfId="0" applyFont="1" applyBorder="1"/>
    <xf numFmtId="4" fontId="23" fillId="0" borderId="15" xfId="0" applyNumberFormat="1" applyFont="1" applyBorder="1" applyAlignment="1">
      <alignment horizontal="right"/>
    </xf>
    <xf numFmtId="4" fontId="19" fillId="0" borderId="22" xfId="0" applyNumberFormat="1" applyFont="1" applyBorder="1"/>
    <xf numFmtId="0" fontId="24" fillId="0" borderId="44" xfId="0" applyFont="1" applyFill="1" applyBorder="1"/>
    <xf numFmtId="0" fontId="23" fillId="0" borderId="44" xfId="0" applyFont="1" applyFill="1" applyBorder="1" applyAlignment="1">
      <alignment vertical="justify"/>
    </xf>
    <xf numFmtId="0" fontId="24" fillId="0" borderId="44" xfId="0" applyFont="1" applyFill="1" applyBorder="1" applyAlignment="1">
      <alignment horizontal="center"/>
    </xf>
    <xf numFmtId="4" fontId="23" fillId="0" borderId="46" xfId="0" applyNumberFormat="1" applyFont="1" applyBorder="1"/>
    <xf numFmtId="4" fontId="23" fillId="0" borderId="47" xfId="0" applyNumberFormat="1" applyFont="1" applyBorder="1"/>
    <xf numFmtId="173" fontId="24" fillId="0" borderId="47" xfId="0" applyNumberFormat="1" applyFont="1" applyBorder="1"/>
    <xf numFmtId="2" fontId="23" fillId="0" borderId="12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right"/>
    </xf>
    <xf numFmtId="2" fontId="24" fillId="0" borderId="12" xfId="0" applyNumberFormat="1" applyFont="1" applyBorder="1"/>
    <xf numFmtId="2" fontId="23" fillId="30" borderId="24" xfId="0" applyNumberFormat="1" applyFont="1" applyFill="1" applyBorder="1" applyAlignment="1"/>
    <xf numFmtId="2" fontId="24" fillId="0" borderId="12" xfId="0" applyNumberFormat="1" applyFont="1" applyFill="1" applyBorder="1"/>
    <xf numFmtId="2" fontId="24" fillId="0" borderId="44" xfId="0" applyNumberFormat="1" applyFont="1" applyFill="1" applyBorder="1"/>
    <xf numFmtId="2" fontId="24" fillId="0" borderId="16" xfId="0" applyNumberFormat="1" applyFont="1" applyBorder="1"/>
    <xf numFmtId="0" fontId="0" fillId="0" borderId="22" xfId="0" applyBorder="1"/>
    <xf numFmtId="0" fontId="0" fillId="0" borderId="42" xfId="0" applyBorder="1"/>
    <xf numFmtId="0" fontId="0" fillId="0" borderId="49" xfId="0" applyFill="1" applyBorder="1" applyAlignment="1">
      <alignment horizontal="center"/>
    </xf>
    <xf numFmtId="0" fontId="0" fillId="0" borderId="50" xfId="0" applyBorder="1"/>
    <xf numFmtId="0" fontId="19" fillId="0" borderId="50" xfId="0" applyFont="1" applyBorder="1"/>
    <xf numFmtId="0" fontId="19" fillId="0" borderId="50" xfId="0" applyFont="1" applyBorder="1" applyAlignment="1">
      <alignment horizontal="right"/>
    </xf>
    <xf numFmtId="4" fontId="19" fillId="0" borderId="50" xfId="0" applyNumberFormat="1" applyFont="1" applyBorder="1"/>
    <xf numFmtId="0" fontId="0" fillId="0" borderId="51" xfId="0" applyBorder="1"/>
    <xf numFmtId="0" fontId="19" fillId="0" borderId="52" xfId="0" applyFont="1" applyBorder="1" applyAlignment="1">
      <alignment horizontal="right"/>
    </xf>
    <xf numFmtId="173" fontId="0" fillId="0" borderId="42" xfId="0" applyNumberFormat="1" applyFill="1" applyBorder="1"/>
    <xf numFmtId="4" fontId="19" fillId="0" borderId="48" xfId="0" applyNumberFormat="1" applyFont="1" applyBorder="1"/>
    <xf numFmtId="0" fontId="0" fillId="0" borderId="53" xfId="0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19" fillId="0" borderId="52" xfId="0" applyFont="1" applyFill="1" applyBorder="1" applyAlignment="1">
      <alignment vertical="justify"/>
    </xf>
    <xf numFmtId="173" fontId="0" fillId="0" borderId="52" xfId="0" applyNumberFormat="1" applyFill="1" applyBorder="1"/>
    <xf numFmtId="173" fontId="0" fillId="0" borderId="52" xfId="0" applyNumberFormat="1" applyBorder="1"/>
    <xf numFmtId="4" fontId="19" fillId="0" borderId="52" xfId="0" applyNumberFormat="1" applyFont="1" applyBorder="1"/>
    <xf numFmtId="4" fontId="19" fillId="0" borderId="54" xfId="0" applyNumberFormat="1" applyFont="1" applyBorder="1"/>
    <xf numFmtId="173" fontId="0" fillId="0" borderId="53" xfId="0" applyNumberFormat="1" applyFill="1" applyBorder="1"/>
    <xf numFmtId="4" fontId="19" fillId="0" borderId="55" xfId="0" applyNumberFormat="1" applyFont="1" applyBorder="1" applyAlignment="1">
      <alignment horizontal="right"/>
    </xf>
    <xf numFmtId="0" fontId="0" fillId="32" borderId="0" xfId="0" applyFill="1"/>
    <xf numFmtId="4" fontId="26" fillId="0" borderId="21" xfId="0" applyNumberFormat="1" applyFont="1" applyFill="1" applyBorder="1"/>
    <xf numFmtId="39" fontId="19" fillId="0" borderId="12" xfId="0" applyNumberFormat="1" applyFont="1" applyBorder="1"/>
    <xf numFmtId="39" fontId="19" fillId="0" borderId="12" xfId="0" applyNumberFormat="1" applyFont="1" applyBorder="1" applyAlignment="1">
      <alignment horizontal="center" vertical="center"/>
    </xf>
    <xf numFmtId="0" fontId="19" fillId="0" borderId="0" xfId="0" applyFont="1"/>
    <xf numFmtId="0" fontId="22" fillId="0" borderId="12" xfId="0" applyFont="1" applyBorder="1"/>
    <xf numFmtId="0" fontId="22" fillId="0" borderId="12" xfId="0" applyFont="1" applyBorder="1" applyAlignment="1">
      <alignment horizontal="center" vertical="center"/>
    </xf>
    <xf numFmtId="39" fontId="22" fillId="0" borderId="12" xfId="0" applyNumberFormat="1" applyFont="1" applyBorder="1"/>
    <xf numFmtId="39" fontId="22" fillId="0" borderId="12" xfId="0" applyNumberFormat="1" applyFont="1" applyBorder="1" applyAlignment="1">
      <alignment wrapText="1"/>
    </xf>
    <xf numFmtId="39" fontId="22" fillId="0" borderId="12" xfId="0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center"/>
    </xf>
    <xf numFmtId="39" fontId="22" fillId="0" borderId="0" xfId="0" applyNumberFormat="1" applyFont="1" applyBorder="1"/>
    <xf numFmtId="39" fontId="22" fillId="0" borderId="0" xfId="0" applyNumberFormat="1" applyFont="1" applyBorder="1" applyAlignment="1">
      <alignment horizontal="center" vertical="center"/>
    </xf>
    <xf numFmtId="39" fontId="22" fillId="0" borderId="32" xfId="0" applyNumberFormat="1" applyFont="1" applyBorder="1" applyAlignment="1">
      <alignment horizontal="center" vertical="center"/>
    </xf>
    <xf numFmtId="39" fontId="22" fillId="32" borderId="0" xfId="0" applyNumberFormat="1" applyFont="1" applyFill="1" applyBorder="1"/>
    <xf numFmtId="0" fontId="22" fillId="0" borderId="35" xfId="0" applyFont="1" applyBorder="1" applyAlignment="1">
      <alignment horizontal="center"/>
    </xf>
    <xf numFmtId="0" fontId="22" fillId="0" borderId="27" xfId="0" applyFont="1" applyBorder="1"/>
    <xf numFmtId="0" fontId="22" fillId="0" borderId="27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4" fontId="21" fillId="0" borderId="0" xfId="0" applyNumberFormat="1" applyFont="1" applyFill="1" applyBorder="1"/>
    <xf numFmtId="4" fontId="19" fillId="28" borderId="30" xfId="0" applyNumberFormat="1" applyFont="1" applyFill="1" applyBorder="1" applyAlignment="1">
      <alignment horizontal="center"/>
    </xf>
    <xf numFmtId="0" fontId="19" fillId="28" borderId="30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31" borderId="13" xfId="0" applyFont="1" applyFill="1" applyBorder="1" applyAlignment="1">
      <alignment horizontal="center"/>
    </xf>
    <xf numFmtId="39" fontId="22" fillId="0" borderId="14" xfId="0" applyNumberFormat="1" applyFont="1" applyBorder="1" applyAlignment="1">
      <alignment horizontal="center" vertical="center"/>
    </xf>
    <xf numFmtId="39" fontId="19" fillId="0" borderId="1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/>
    </xf>
    <xf numFmtId="39" fontId="22" fillId="0" borderId="16" xfId="0" applyNumberFormat="1" applyFont="1" applyBorder="1"/>
    <xf numFmtId="39" fontId="19" fillId="0" borderId="16" xfId="0" applyNumberFormat="1" applyFont="1" applyBorder="1"/>
    <xf numFmtId="39" fontId="19" fillId="0" borderId="16" xfId="0" applyNumberFormat="1" applyFont="1" applyBorder="1" applyAlignment="1">
      <alignment horizontal="center" vertical="center"/>
    </xf>
    <xf numFmtId="39" fontId="19" fillId="0" borderId="17" xfId="0" applyNumberFormat="1" applyFont="1" applyBorder="1" applyAlignment="1">
      <alignment horizontal="center" vertical="center"/>
    </xf>
    <xf numFmtId="0" fontId="19" fillId="0" borderId="37" xfId="0" applyFont="1" applyBorder="1"/>
    <xf numFmtId="0" fontId="19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0" borderId="28" xfId="0" applyBorder="1"/>
    <xf numFmtId="4" fontId="19" fillId="28" borderId="19" xfId="0" applyNumberFormat="1" applyFont="1" applyFill="1" applyBorder="1" applyAlignment="1"/>
    <xf numFmtId="0" fontId="19" fillId="28" borderId="19" xfId="0" applyFont="1" applyFill="1" applyBorder="1" applyAlignment="1"/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26" borderId="14" xfId="0" applyFont="1" applyFill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26" borderId="18" xfId="0" applyNumberFormat="1" applyFont="1" applyFill="1" applyBorder="1" applyAlignment="1">
      <alignment vertical="center"/>
    </xf>
    <xf numFmtId="4" fontId="22" fillId="0" borderId="14" xfId="0" applyNumberFormat="1" applyFont="1" applyFill="1" applyBorder="1" applyAlignment="1">
      <alignment vertical="center"/>
    </xf>
    <xf numFmtId="4" fontId="19" fillId="0" borderId="14" xfId="0" applyNumberFormat="1" applyFont="1" applyFill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19" fillId="0" borderId="55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21" fillId="0" borderId="17" xfId="0" applyNumberFormat="1" applyFont="1" applyBorder="1"/>
    <xf numFmtId="0" fontId="23" fillId="31" borderId="56" xfId="0" applyFont="1" applyFill="1" applyBorder="1" applyAlignment="1">
      <alignment horizontal="center"/>
    </xf>
    <xf numFmtId="0" fontId="23" fillId="31" borderId="46" xfId="0" applyFont="1" applyFill="1" applyBorder="1" applyAlignment="1">
      <alignment horizontal="center"/>
    </xf>
    <xf numFmtId="0" fontId="23" fillId="31" borderId="43" xfId="0" applyFont="1" applyFill="1" applyBorder="1" applyAlignment="1">
      <alignment horizontal="center"/>
    </xf>
    <xf numFmtId="0" fontId="23" fillId="31" borderId="57" xfId="0" applyFont="1" applyFill="1" applyBorder="1" applyAlignment="1">
      <alignment horizontal="center"/>
    </xf>
    <xf numFmtId="0" fontId="23" fillId="31" borderId="27" xfId="0" applyFont="1" applyFill="1" applyBorder="1" applyAlignment="1">
      <alignment horizontal="center"/>
    </xf>
    <xf numFmtId="0" fontId="23" fillId="31" borderId="36" xfId="0" applyFont="1" applyFill="1" applyBorder="1" applyAlignment="1">
      <alignment horizontal="center"/>
    </xf>
    <xf numFmtId="0" fontId="23" fillId="31" borderId="14" xfId="0" applyFont="1" applyFill="1" applyBorder="1" applyAlignment="1">
      <alignment horizontal="center"/>
    </xf>
    <xf numFmtId="0" fontId="23" fillId="31" borderId="58" xfId="0" applyFont="1" applyFill="1" applyBorder="1" applyAlignment="1">
      <alignment horizontal="center"/>
    </xf>
    <xf numFmtId="0" fontId="23" fillId="31" borderId="30" xfId="0" applyFont="1" applyFill="1" applyBorder="1" applyAlignment="1">
      <alignment horizontal="center"/>
    </xf>
    <xf numFmtId="4" fontId="23" fillId="31" borderId="18" xfId="0" applyNumberFormat="1" applyFont="1" applyFill="1" applyBorder="1" applyAlignment="1">
      <alignment horizontal="center"/>
    </xf>
    <xf numFmtId="4" fontId="23" fillId="31" borderId="24" xfId="0" applyNumberFormat="1" applyFont="1" applyFill="1" applyBorder="1" applyAlignment="1">
      <alignment horizontal="center"/>
    </xf>
    <xf numFmtId="4" fontId="23" fillId="31" borderId="12" xfId="0" applyNumberFormat="1" applyFont="1" applyFill="1" applyBorder="1" applyAlignment="1">
      <alignment horizontal="center"/>
    </xf>
    <xf numFmtId="4" fontId="23" fillId="31" borderId="19" xfId="0" applyNumberFormat="1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1" fillId="31" borderId="59" xfId="0" applyFont="1" applyFill="1" applyBorder="1" applyAlignment="1">
      <alignment horizontal="center"/>
    </xf>
    <xf numFmtId="0" fontId="21" fillId="31" borderId="22" xfId="0" applyFont="1" applyFill="1" applyBorder="1" applyAlignment="1">
      <alignment horizontal="center"/>
    </xf>
    <xf numFmtId="0" fontId="21" fillId="31" borderId="60" xfId="0" applyFont="1" applyFill="1" applyBorder="1" applyAlignment="1">
      <alignment horizontal="center"/>
    </xf>
    <xf numFmtId="0" fontId="21" fillId="31" borderId="35" xfId="0" applyFont="1" applyFill="1" applyBorder="1" applyAlignment="1">
      <alignment horizontal="center"/>
    </xf>
    <xf numFmtId="0" fontId="21" fillId="31" borderId="27" xfId="0" applyFont="1" applyFill="1" applyBorder="1" applyAlignment="1">
      <alignment horizontal="center"/>
    </xf>
    <xf numFmtId="0" fontId="21" fillId="31" borderId="61" xfId="0" applyFont="1" applyFill="1" applyBorder="1" applyAlignment="1">
      <alignment horizontal="center"/>
    </xf>
    <xf numFmtId="0" fontId="19" fillId="29" borderId="13" xfId="0" applyFont="1" applyFill="1" applyBorder="1" applyAlignment="1">
      <alignment horizontal="center"/>
    </xf>
    <xf numFmtId="0" fontId="19" fillId="29" borderId="12" xfId="0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9" fillId="29" borderId="62" xfId="0" applyFont="1" applyFill="1" applyBorder="1" applyAlignment="1">
      <alignment horizontal="center"/>
    </xf>
    <xf numFmtId="0" fontId="19" fillId="29" borderId="11" xfId="0" applyFont="1" applyFill="1" applyBorder="1" applyAlignment="1">
      <alignment horizontal="center"/>
    </xf>
    <xf numFmtId="0" fontId="19" fillId="29" borderId="26" xfId="0" applyFont="1" applyFill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19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0" fontId="19" fillId="29" borderId="14" xfId="0" applyFont="1" applyFill="1" applyBorder="1" applyAlignment="1">
      <alignment horizontal="center"/>
    </xf>
    <xf numFmtId="0" fontId="23" fillId="30" borderId="12" xfId="0" applyFont="1" applyFill="1" applyBorder="1" applyAlignment="1">
      <alignment horizontal="center"/>
    </xf>
    <xf numFmtId="0" fontId="23" fillId="30" borderId="24" xfId="0" applyFont="1" applyFill="1" applyBorder="1" applyAlignment="1">
      <alignment horizontal="center"/>
    </xf>
    <xf numFmtId="0" fontId="23" fillId="30" borderId="19" xfId="0" applyFont="1" applyFill="1" applyBorder="1" applyAlignment="1">
      <alignment horizontal="center"/>
    </xf>
    <xf numFmtId="0" fontId="21" fillId="30" borderId="59" xfId="0" applyFont="1" applyFill="1" applyBorder="1" applyAlignment="1">
      <alignment horizontal="center"/>
    </xf>
    <xf numFmtId="0" fontId="21" fillId="30" borderId="22" xfId="0" applyFont="1" applyFill="1" applyBorder="1" applyAlignment="1">
      <alignment horizontal="center"/>
    </xf>
    <xf numFmtId="0" fontId="21" fillId="30" borderId="60" xfId="0" applyFont="1" applyFill="1" applyBorder="1" applyAlignment="1">
      <alignment horizontal="center"/>
    </xf>
    <xf numFmtId="0" fontId="21" fillId="30" borderId="35" xfId="0" applyFont="1" applyFill="1" applyBorder="1" applyAlignment="1">
      <alignment horizontal="center"/>
    </xf>
    <xf numFmtId="0" fontId="21" fillId="30" borderId="27" xfId="0" applyFont="1" applyFill="1" applyBorder="1" applyAlignment="1">
      <alignment horizontal="center"/>
    </xf>
    <xf numFmtId="0" fontId="21" fillId="30" borderId="61" xfId="0" applyFont="1" applyFill="1" applyBorder="1" applyAlignment="1">
      <alignment horizontal="center"/>
    </xf>
    <xf numFmtId="0" fontId="21" fillId="30" borderId="63" xfId="0" applyFont="1" applyFill="1" applyBorder="1" applyAlignment="1">
      <alignment horizontal="center"/>
    </xf>
    <xf numFmtId="0" fontId="21" fillId="30" borderId="57" xfId="0" applyFont="1" applyFill="1" applyBorder="1" applyAlignment="1">
      <alignment horizontal="center"/>
    </xf>
    <xf numFmtId="0" fontId="21" fillId="30" borderId="38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30" borderId="64" xfId="0" applyFont="1" applyFill="1" applyBorder="1" applyAlignment="1">
      <alignment horizontal="center"/>
    </xf>
    <xf numFmtId="0" fontId="21" fillId="30" borderId="36" xfId="0" applyFont="1" applyFill="1" applyBorder="1" applyAlignment="1">
      <alignment horizontal="center"/>
    </xf>
    <xf numFmtId="0" fontId="19" fillId="26" borderId="65" xfId="0" applyFont="1" applyFill="1" applyBorder="1" applyAlignment="1">
      <alignment horizontal="center"/>
    </xf>
    <xf numFmtId="0" fontId="19" fillId="26" borderId="66" xfId="0" applyFont="1" applyFill="1" applyBorder="1" applyAlignment="1">
      <alignment horizontal="center"/>
    </xf>
    <xf numFmtId="0" fontId="19" fillId="26" borderId="67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6" borderId="30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26" borderId="24" xfId="0" applyFont="1" applyFill="1" applyBorder="1" applyAlignment="1">
      <alignment horizontal="center"/>
    </xf>
    <xf numFmtId="0" fontId="19" fillId="25" borderId="65" xfId="0" applyFont="1" applyFill="1" applyBorder="1" applyAlignment="1">
      <alignment horizontal="center"/>
    </xf>
    <xf numFmtId="0" fontId="19" fillId="25" borderId="66" xfId="0" applyFont="1" applyFill="1" applyBorder="1" applyAlignment="1">
      <alignment horizontal="center"/>
    </xf>
    <xf numFmtId="0" fontId="19" fillId="25" borderId="68" xfId="0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4" fontId="19" fillId="25" borderId="19" xfId="0" applyNumberFormat="1" applyFont="1" applyFill="1" applyBorder="1" applyAlignment="1">
      <alignment horizontal="center"/>
    </xf>
    <xf numFmtId="0" fontId="19" fillId="25" borderId="18" xfId="0" applyFont="1" applyFill="1" applyBorder="1" applyAlignment="1">
      <alignment horizontal="center"/>
    </xf>
    <xf numFmtId="0" fontId="19" fillId="25" borderId="13" xfId="0" applyFont="1" applyFill="1" applyBorder="1" applyAlignment="1">
      <alignment horizontal="center"/>
    </xf>
    <xf numFmtId="0" fontId="19" fillId="25" borderId="14" xfId="0" applyFont="1" applyFill="1" applyBorder="1" applyAlignment="1">
      <alignment horizontal="center"/>
    </xf>
    <xf numFmtId="4" fontId="19" fillId="25" borderId="30" xfId="0" applyNumberFormat="1" applyFont="1" applyFill="1" applyBorder="1" applyAlignment="1">
      <alignment horizontal="center"/>
    </xf>
    <xf numFmtId="0" fontId="19" fillId="25" borderId="29" xfId="0" applyFont="1" applyFill="1" applyBorder="1" applyAlignment="1">
      <alignment horizontal="center"/>
    </xf>
    <xf numFmtId="0" fontId="19" fillId="25" borderId="30" xfId="0" applyFont="1" applyFill="1" applyBorder="1" applyAlignment="1">
      <alignment horizontal="center"/>
    </xf>
    <xf numFmtId="0" fontId="19" fillId="25" borderId="67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center"/>
    </xf>
    <xf numFmtId="0" fontId="19" fillId="27" borderId="29" xfId="0" applyFont="1" applyFill="1" applyBorder="1" applyAlignment="1">
      <alignment horizontal="center"/>
    </xf>
    <xf numFmtId="0" fontId="19" fillId="27" borderId="63" xfId="0" applyFont="1" applyFill="1" applyBorder="1" applyAlignment="1">
      <alignment horizontal="center"/>
    </xf>
    <xf numFmtId="0" fontId="19" fillId="27" borderId="22" xfId="0" applyFont="1" applyFill="1" applyBorder="1" applyAlignment="1">
      <alignment horizontal="center"/>
    </xf>
    <xf numFmtId="0" fontId="19" fillId="27" borderId="60" xfId="0" applyFont="1" applyFill="1" applyBorder="1" applyAlignment="1">
      <alignment horizontal="center"/>
    </xf>
    <xf numFmtId="0" fontId="19" fillId="27" borderId="69" xfId="0" applyFont="1" applyFill="1" applyBorder="1" applyAlignment="1">
      <alignment horizontal="center"/>
    </xf>
    <xf numFmtId="0" fontId="19" fillId="27" borderId="23" xfId="0" applyFont="1" applyFill="1" applyBorder="1" applyAlignment="1">
      <alignment horizontal="center"/>
    </xf>
    <xf numFmtId="0" fontId="19" fillId="27" borderId="70" xfId="0" applyFont="1" applyFill="1" applyBorder="1" applyAlignment="1">
      <alignment horizontal="center"/>
    </xf>
    <xf numFmtId="0" fontId="19" fillId="27" borderId="63" xfId="0" applyFont="1" applyFill="1" applyBorder="1" applyAlignment="1">
      <alignment horizontal="center" vertical="center"/>
    </xf>
    <xf numFmtId="0" fontId="19" fillId="27" borderId="22" xfId="0" applyFont="1" applyFill="1" applyBorder="1" applyAlignment="1">
      <alignment horizontal="center" vertical="center"/>
    </xf>
    <xf numFmtId="0" fontId="19" fillId="27" borderId="69" xfId="0" applyFont="1" applyFill="1" applyBorder="1" applyAlignment="1">
      <alignment horizontal="center" vertical="center"/>
    </xf>
    <xf numFmtId="0" fontId="19" fillId="27" borderId="23" xfId="0" applyFont="1" applyFill="1" applyBorder="1" applyAlignment="1">
      <alignment horizontal="center" vertical="center"/>
    </xf>
    <xf numFmtId="4" fontId="19" fillId="27" borderId="19" xfId="0" applyNumberFormat="1" applyFont="1" applyFill="1" applyBorder="1" applyAlignment="1">
      <alignment horizontal="center"/>
    </xf>
    <xf numFmtId="0" fontId="19" fillId="27" borderId="19" xfId="0" applyFont="1" applyFill="1" applyBorder="1" applyAlignment="1">
      <alignment horizontal="center"/>
    </xf>
    <xf numFmtId="0" fontId="19" fillId="27" borderId="18" xfId="0" applyFont="1" applyFill="1" applyBorder="1" applyAlignment="1">
      <alignment horizontal="right"/>
    </xf>
    <xf numFmtId="0" fontId="19" fillId="27" borderId="29" xfId="0" applyFont="1" applyFill="1" applyBorder="1" applyAlignment="1">
      <alignment horizontal="right"/>
    </xf>
    <xf numFmtId="0" fontId="19" fillId="0" borderId="62" xfId="0" applyFont="1" applyBorder="1" applyAlignment="1">
      <alignment horizontal="center"/>
    </xf>
    <xf numFmtId="0" fontId="19" fillId="27" borderId="24" xfId="0" applyFont="1" applyFill="1" applyBorder="1" applyAlignment="1">
      <alignment horizontal="center"/>
    </xf>
    <xf numFmtId="0" fontId="19" fillId="24" borderId="19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/>
    </xf>
    <xf numFmtId="0" fontId="19" fillId="24" borderId="18" xfId="0" applyFont="1" applyFill="1" applyBorder="1" applyAlignment="1">
      <alignment horizontal="center"/>
    </xf>
    <xf numFmtId="0" fontId="19" fillId="24" borderId="24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4" xfId="0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19" fillId="24" borderId="63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24" borderId="69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4" borderId="60" xfId="0" applyFont="1" applyFill="1" applyBorder="1" applyAlignment="1">
      <alignment horizontal="center" vertical="center"/>
    </xf>
    <xf numFmtId="0" fontId="19" fillId="24" borderId="70" xfId="0" applyFont="1" applyFill="1" applyBorder="1" applyAlignment="1">
      <alignment horizontal="center" vertical="center"/>
    </xf>
    <xf numFmtId="4" fontId="19" fillId="24" borderId="19" xfId="0" applyNumberFormat="1" applyFont="1" applyFill="1" applyBorder="1" applyAlignment="1">
      <alignment horizontal="center"/>
    </xf>
    <xf numFmtId="4" fontId="19" fillId="24" borderId="18" xfId="0" applyNumberFormat="1" applyFont="1" applyFill="1" applyBorder="1" applyAlignment="1">
      <alignment horizontal="center"/>
    </xf>
    <xf numFmtId="0" fontId="19" fillId="28" borderId="63" xfId="0" applyFont="1" applyFill="1" applyBorder="1" applyAlignment="1">
      <alignment horizontal="center" vertical="center"/>
    </xf>
    <xf numFmtId="0" fontId="19" fillId="28" borderId="22" xfId="0" applyFont="1" applyFill="1" applyBorder="1" applyAlignment="1">
      <alignment horizontal="center" vertical="center"/>
    </xf>
    <xf numFmtId="0" fontId="19" fillId="28" borderId="69" xfId="0" applyFont="1" applyFill="1" applyBorder="1" applyAlignment="1">
      <alignment horizontal="center" vertical="center"/>
    </xf>
    <xf numFmtId="0" fontId="19" fillId="28" borderId="23" xfId="0" applyFont="1" applyFill="1" applyBorder="1" applyAlignment="1">
      <alignment horizontal="center" vertical="center"/>
    </xf>
    <xf numFmtId="0" fontId="19" fillId="28" borderId="12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/>
    </xf>
    <xf numFmtId="0" fontId="19" fillId="28" borderId="63" xfId="0" applyFont="1" applyFill="1" applyBorder="1" applyAlignment="1">
      <alignment horizontal="center"/>
    </xf>
    <xf numFmtId="0" fontId="19" fillId="28" borderId="22" xfId="0" applyFont="1" applyFill="1" applyBorder="1" applyAlignment="1">
      <alignment horizontal="center"/>
    </xf>
    <xf numFmtId="0" fontId="19" fillId="28" borderId="69" xfId="0" applyFont="1" applyFill="1" applyBorder="1" applyAlignment="1">
      <alignment horizontal="center"/>
    </xf>
    <xf numFmtId="0" fontId="19" fillId="28" borderId="23" xfId="0" applyFont="1" applyFill="1" applyBorder="1" applyAlignment="1">
      <alignment horizontal="center"/>
    </xf>
    <xf numFmtId="39" fontId="19" fillId="31" borderId="12" xfId="0" applyNumberFormat="1" applyFont="1" applyFill="1" applyBorder="1" applyAlignment="1">
      <alignment horizontal="center"/>
    </xf>
    <xf numFmtId="39" fontId="19" fillId="31" borderId="14" xfId="0" applyNumberFormat="1" applyFont="1" applyFill="1" applyBorder="1" applyAlignment="1">
      <alignment horizontal="center"/>
    </xf>
    <xf numFmtId="0" fontId="19" fillId="31" borderId="65" xfId="0" applyFont="1" applyFill="1" applyBorder="1" applyAlignment="1">
      <alignment horizontal="center"/>
    </xf>
    <xf numFmtId="0" fontId="19" fillId="31" borderId="66" xfId="0" applyFont="1" applyFill="1" applyBorder="1" applyAlignment="1">
      <alignment horizontal="center"/>
    </xf>
    <xf numFmtId="0" fontId="22" fillId="31" borderId="65" xfId="0" applyFont="1" applyFill="1" applyBorder="1" applyAlignment="1">
      <alignment horizontal="center" vertical="center"/>
    </xf>
    <xf numFmtId="0" fontId="22" fillId="31" borderId="66" xfId="0" applyFont="1" applyFill="1" applyBorder="1" applyAlignment="1">
      <alignment horizontal="center" vertical="center"/>
    </xf>
    <xf numFmtId="0" fontId="22" fillId="31" borderId="67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31" borderId="12" xfId="0" applyFont="1" applyFill="1" applyBorder="1" applyAlignment="1">
      <alignment horizontal="center"/>
    </xf>
    <xf numFmtId="0" fontId="19" fillId="31" borderId="14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view="pageBreakPreview" zoomScale="60" zoomScaleNormal="70" workbookViewId="0">
      <selection activeCell="P1" sqref="P1"/>
    </sheetView>
  </sheetViews>
  <sheetFormatPr defaultRowHeight="12.75" x14ac:dyDescent="0.2"/>
  <cols>
    <col min="1" max="1" width="7.42578125" customWidth="1"/>
    <col min="2" max="2" width="15.85546875" style="37" customWidth="1"/>
    <col min="3" max="3" width="72.42578125" customWidth="1"/>
    <col min="4" max="4" width="11.42578125" customWidth="1"/>
    <col min="5" max="5" width="10.28515625" customWidth="1"/>
    <col min="6" max="6" width="14.7109375" customWidth="1"/>
    <col min="7" max="7" width="21" customWidth="1"/>
    <col min="8" max="8" width="18" customWidth="1"/>
    <col min="9" max="9" width="14" customWidth="1"/>
    <col min="10" max="10" width="12" style="167" customWidth="1"/>
    <col min="11" max="11" width="12.42578125" customWidth="1"/>
    <col min="12" max="12" width="16.7109375" customWidth="1"/>
    <col min="13" max="13" width="21.5703125" customWidth="1"/>
    <col min="14" max="14" width="13.42578125" customWidth="1"/>
  </cols>
  <sheetData>
    <row r="1" spans="1:14" ht="15" customHeight="1" x14ac:dyDescent="0.2">
      <c r="A1" s="268"/>
      <c r="B1" s="416" t="s">
        <v>85</v>
      </c>
      <c r="C1" s="417"/>
      <c r="D1" s="417"/>
      <c r="E1" s="417"/>
      <c r="F1" s="417"/>
      <c r="G1" s="417"/>
      <c r="H1" s="417"/>
      <c r="I1" s="417"/>
      <c r="J1" s="418"/>
      <c r="K1" s="401" t="s">
        <v>61</v>
      </c>
      <c r="L1" s="402"/>
      <c r="M1" s="403"/>
    </row>
    <row r="2" spans="1:14" ht="14.25" customHeight="1" x14ac:dyDescent="0.2">
      <c r="A2" s="269"/>
      <c r="B2" s="419"/>
      <c r="C2" s="420"/>
      <c r="D2" s="420"/>
      <c r="E2" s="420"/>
      <c r="F2" s="420"/>
      <c r="G2" s="420"/>
      <c r="H2" s="420"/>
      <c r="I2" s="420"/>
      <c r="J2" s="421"/>
      <c r="K2" s="404"/>
      <c r="L2" s="405"/>
      <c r="M2" s="406"/>
    </row>
    <row r="3" spans="1:14" ht="30" x14ac:dyDescent="0.25">
      <c r="A3" s="86" t="s">
        <v>4</v>
      </c>
      <c r="B3" s="75" t="s">
        <v>5</v>
      </c>
      <c r="C3" s="75" t="s">
        <v>6</v>
      </c>
      <c r="D3" s="75" t="s">
        <v>0</v>
      </c>
      <c r="E3" s="75" t="s">
        <v>7</v>
      </c>
      <c r="F3" s="75" t="s">
        <v>8</v>
      </c>
      <c r="G3" s="173" t="s">
        <v>69</v>
      </c>
      <c r="H3" s="174" t="s">
        <v>72</v>
      </c>
      <c r="I3" s="414" t="s">
        <v>70</v>
      </c>
      <c r="J3" s="415"/>
      <c r="K3" s="86" t="s">
        <v>7</v>
      </c>
      <c r="L3" s="75" t="s">
        <v>8</v>
      </c>
      <c r="M3" s="208" t="s">
        <v>9</v>
      </c>
      <c r="N3" s="168" t="s">
        <v>57</v>
      </c>
    </row>
    <row r="4" spans="1:14" ht="19.5" customHeight="1" x14ac:dyDescent="0.25">
      <c r="A4" s="170">
        <v>1</v>
      </c>
      <c r="B4" s="407" t="s">
        <v>10</v>
      </c>
      <c r="C4" s="408"/>
      <c r="D4" s="408"/>
      <c r="E4" s="408"/>
      <c r="F4" s="408"/>
      <c r="G4" s="409"/>
      <c r="H4" s="145"/>
      <c r="I4" s="152" t="s">
        <v>66</v>
      </c>
      <c r="J4" s="236" t="s">
        <v>67</v>
      </c>
      <c r="K4" s="187"/>
      <c r="L4" s="187"/>
      <c r="M4" s="187"/>
    </row>
    <row r="5" spans="1:14" ht="57.75" x14ac:dyDescent="0.2">
      <c r="A5" s="88" t="s">
        <v>2</v>
      </c>
      <c r="B5" s="245" t="s">
        <v>11</v>
      </c>
      <c r="C5" s="246" t="s">
        <v>50</v>
      </c>
      <c r="D5" s="247" t="s">
        <v>12</v>
      </c>
      <c r="E5" s="248">
        <v>26.45</v>
      </c>
      <c r="F5" s="100">
        <v>74.959999999999994</v>
      </c>
      <c r="G5" s="100">
        <f>E5*F5</f>
        <v>1982.6919999999998</v>
      </c>
      <c r="H5" s="146">
        <v>1685.29</v>
      </c>
      <c r="I5" s="146"/>
      <c r="J5" s="237"/>
      <c r="K5" s="146"/>
      <c r="L5" s="100">
        <v>105.67</v>
      </c>
      <c r="M5" s="56" t="s">
        <v>54</v>
      </c>
    </row>
    <row r="6" spans="1:14" ht="27.75" customHeight="1" x14ac:dyDescent="0.2">
      <c r="A6" s="88" t="s">
        <v>3</v>
      </c>
      <c r="B6" s="245" t="s">
        <v>45</v>
      </c>
      <c r="C6" s="246" t="s">
        <v>42</v>
      </c>
      <c r="D6" s="247" t="s">
        <v>13</v>
      </c>
      <c r="E6" s="248" t="s">
        <v>47</v>
      </c>
      <c r="F6" s="100">
        <v>493.25</v>
      </c>
      <c r="G6" s="100">
        <f>0.99388*493.25</f>
        <v>490.23131000000001</v>
      </c>
      <c r="H6" s="146">
        <v>416.7</v>
      </c>
      <c r="I6" s="146"/>
      <c r="J6" s="237"/>
      <c r="K6" s="249"/>
      <c r="L6" s="248">
        <v>5943.06</v>
      </c>
      <c r="M6" s="56" t="s">
        <v>54</v>
      </c>
    </row>
    <row r="7" spans="1:14" ht="15" x14ac:dyDescent="0.25">
      <c r="A7" s="88"/>
      <c r="B7" s="245"/>
      <c r="C7" s="101" t="s">
        <v>14</v>
      </c>
      <c r="D7" s="247"/>
      <c r="E7" s="100"/>
      <c r="F7" s="100"/>
      <c r="G7" s="105">
        <f>G5+G6</f>
        <v>2472.9233099999997</v>
      </c>
      <c r="H7" s="147">
        <f>H5+H6</f>
        <v>2101.9899999999998</v>
      </c>
      <c r="I7" s="147">
        <f>H7</f>
        <v>2101.9899999999998</v>
      </c>
      <c r="J7" s="238"/>
      <c r="K7" s="146"/>
      <c r="L7" s="100"/>
      <c r="M7" s="101"/>
    </row>
    <row r="8" spans="1:14" ht="23.25" customHeight="1" x14ac:dyDescent="0.25">
      <c r="A8" s="267">
        <v>2</v>
      </c>
      <c r="B8" s="410" t="s">
        <v>15</v>
      </c>
      <c r="C8" s="410"/>
      <c r="D8" s="410"/>
      <c r="E8" s="410"/>
      <c r="F8" s="410"/>
      <c r="G8" s="410"/>
      <c r="H8" s="266"/>
      <c r="I8" s="266"/>
      <c r="J8" s="251"/>
      <c r="K8" s="250"/>
      <c r="L8" s="250"/>
      <c r="M8" s="250"/>
    </row>
    <row r="9" spans="1:14" ht="42.75" x14ac:dyDescent="0.25">
      <c r="A9" s="88" t="s">
        <v>16</v>
      </c>
      <c r="B9" s="252" t="s">
        <v>60</v>
      </c>
      <c r="C9" s="246" t="s">
        <v>43</v>
      </c>
      <c r="D9" s="247" t="s">
        <v>17</v>
      </c>
      <c r="E9" s="248">
        <v>94.55</v>
      </c>
      <c r="F9" s="100">
        <v>259.05</v>
      </c>
      <c r="G9" s="57">
        <f>F9*E9</f>
        <v>24493.177500000002</v>
      </c>
      <c r="H9" s="148">
        <v>20819.2</v>
      </c>
      <c r="I9" s="148"/>
      <c r="J9" s="239"/>
      <c r="K9" s="146"/>
      <c r="L9" s="248">
        <v>4852.32</v>
      </c>
      <c r="M9" s="56" t="s">
        <v>54</v>
      </c>
    </row>
    <row r="10" spans="1:14" ht="15" x14ac:dyDescent="0.25">
      <c r="A10" s="88"/>
      <c r="B10" s="245"/>
      <c r="C10" s="101" t="s">
        <v>18</v>
      </c>
      <c r="D10" s="247"/>
      <c r="E10" s="100"/>
      <c r="F10" s="100"/>
      <c r="G10" s="105">
        <f>G9</f>
        <v>24493.177500000002</v>
      </c>
      <c r="H10" s="148">
        <f>H9</f>
        <v>20819.2</v>
      </c>
      <c r="I10" s="148">
        <f>H10</f>
        <v>20819.2</v>
      </c>
      <c r="J10" s="239"/>
      <c r="K10" s="146"/>
      <c r="L10" s="100"/>
      <c r="M10" s="101"/>
    </row>
    <row r="11" spans="1:14" ht="21.75" customHeight="1" x14ac:dyDescent="0.25">
      <c r="A11" s="170">
        <v>3</v>
      </c>
      <c r="B11" s="411"/>
      <c r="C11" s="412"/>
      <c r="D11" s="412"/>
      <c r="E11" s="412"/>
      <c r="F11" s="412"/>
      <c r="G11" s="413"/>
      <c r="H11" s="266"/>
      <c r="I11" s="266"/>
      <c r="J11" s="251"/>
      <c r="K11" s="250"/>
      <c r="L11" s="250"/>
      <c r="M11" s="250"/>
    </row>
    <row r="12" spans="1:14" ht="14.25" x14ac:dyDescent="0.2">
      <c r="A12" s="88" t="s">
        <v>19</v>
      </c>
      <c r="B12" s="253" t="s">
        <v>20</v>
      </c>
      <c r="C12" s="254" t="s">
        <v>51</v>
      </c>
      <c r="D12" s="255" t="s">
        <v>17</v>
      </c>
      <c r="E12" s="248">
        <v>283</v>
      </c>
      <c r="F12" s="102">
        <v>61.99</v>
      </c>
      <c r="G12" s="102">
        <f>E12*F12</f>
        <v>17543.170000000002</v>
      </c>
      <c r="H12" s="149">
        <v>14911.69</v>
      </c>
      <c r="I12" s="149"/>
      <c r="J12" s="240"/>
      <c r="K12" s="146"/>
      <c r="L12" s="248">
        <v>170.36</v>
      </c>
      <c r="M12" s="59" t="s">
        <v>54</v>
      </c>
    </row>
    <row r="13" spans="1:14" ht="14.25" x14ac:dyDescent="0.2">
      <c r="A13" s="90" t="s">
        <v>21</v>
      </c>
      <c r="B13" s="253" t="s">
        <v>22</v>
      </c>
      <c r="C13" s="256" t="s">
        <v>23</v>
      </c>
      <c r="D13" s="255" t="s">
        <v>17</v>
      </c>
      <c r="E13" s="248">
        <v>562.79</v>
      </c>
      <c r="F13" s="102">
        <v>15.3</v>
      </c>
      <c r="G13" s="102">
        <f>E13*F13</f>
        <v>8610.6869999999999</v>
      </c>
      <c r="H13" s="149">
        <v>7319.08</v>
      </c>
      <c r="I13" s="149"/>
      <c r="J13" s="240"/>
      <c r="K13" s="249"/>
      <c r="L13" s="248">
        <v>15.88</v>
      </c>
      <c r="M13" s="59" t="s">
        <v>54</v>
      </c>
    </row>
    <row r="14" spans="1:14" ht="15" x14ac:dyDescent="0.25">
      <c r="A14" s="90" t="s">
        <v>39</v>
      </c>
      <c r="B14" s="253" t="s">
        <v>40</v>
      </c>
      <c r="C14" s="256" t="s">
        <v>41</v>
      </c>
      <c r="D14" s="257" t="s">
        <v>46</v>
      </c>
      <c r="E14" s="248">
        <v>424.51</v>
      </c>
      <c r="F14" s="102">
        <v>5.0599999999999996</v>
      </c>
      <c r="G14" s="102">
        <f>E14*F14</f>
        <v>2148.0205999999998</v>
      </c>
      <c r="H14" s="149">
        <v>1825.82</v>
      </c>
      <c r="I14" s="149"/>
      <c r="J14" s="240"/>
      <c r="K14" s="146"/>
      <c r="L14" s="248">
        <v>10.199999999999999</v>
      </c>
      <c r="M14" s="59" t="s">
        <v>54</v>
      </c>
    </row>
    <row r="15" spans="1:14" ht="15" x14ac:dyDescent="0.25">
      <c r="A15" s="169"/>
      <c r="B15" s="258"/>
      <c r="C15" s="259" t="s">
        <v>24</v>
      </c>
      <c r="D15" s="257"/>
      <c r="E15" s="102"/>
      <c r="F15" s="102"/>
      <c r="G15" s="103">
        <f>G12+G13+G14</f>
        <v>28301.877600000003</v>
      </c>
      <c r="H15" s="150">
        <f>H12+H13+H14</f>
        <v>24056.59</v>
      </c>
      <c r="I15" s="150">
        <f>H15</f>
        <v>24056.59</v>
      </c>
      <c r="J15" s="241"/>
      <c r="K15" s="146"/>
      <c r="L15" s="100"/>
      <c r="M15" s="101"/>
    </row>
    <row r="16" spans="1:14" ht="21.75" customHeight="1" x14ac:dyDescent="0.25">
      <c r="A16" s="170">
        <v>4</v>
      </c>
      <c r="B16" s="250"/>
      <c r="C16" s="412" t="s">
        <v>25</v>
      </c>
      <c r="D16" s="412"/>
      <c r="E16" s="412"/>
      <c r="F16" s="412"/>
      <c r="G16" s="413"/>
      <c r="H16" s="266"/>
      <c r="I16" s="266"/>
      <c r="J16" s="251"/>
      <c r="K16" s="250"/>
      <c r="L16" s="250"/>
      <c r="M16" s="250"/>
    </row>
    <row r="17" spans="1:13" ht="28.5" x14ac:dyDescent="0.2">
      <c r="A17" s="88" t="s">
        <v>26</v>
      </c>
      <c r="B17" s="245" t="s">
        <v>27</v>
      </c>
      <c r="C17" s="246" t="s">
        <v>28</v>
      </c>
      <c r="D17" s="247" t="s">
        <v>17</v>
      </c>
      <c r="E17" s="248">
        <v>424.51</v>
      </c>
      <c r="F17" s="260">
        <v>61.99</v>
      </c>
      <c r="G17" s="100">
        <f>F17*E17</f>
        <v>26315.374899999999</v>
      </c>
      <c r="H17" s="146">
        <v>22368.07</v>
      </c>
      <c r="I17" s="146">
        <v>14283.95</v>
      </c>
      <c r="J17" s="237">
        <f>I17/F17</f>
        <v>230.42345539603161</v>
      </c>
      <c r="K17" s="146">
        <v>153.42320000000001</v>
      </c>
      <c r="L17" s="248">
        <v>170.36</v>
      </c>
      <c r="M17" s="100">
        <f>K17*L17</f>
        <v>26137.176352000002</v>
      </c>
    </row>
    <row r="18" spans="1:13" ht="19.5" customHeight="1" x14ac:dyDescent="0.2">
      <c r="A18" s="88" t="s">
        <v>29</v>
      </c>
      <c r="B18" s="253" t="s">
        <v>30</v>
      </c>
      <c r="C18" s="254" t="s">
        <v>31</v>
      </c>
      <c r="D18" s="255" t="s">
        <v>17</v>
      </c>
      <c r="E18" s="248">
        <v>283.01</v>
      </c>
      <c r="F18" s="260">
        <v>74.38</v>
      </c>
      <c r="G18" s="104">
        <f>F18*E18</f>
        <v>21050.283799999997</v>
      </c>
      <c r="H18" s="151">
        <v>17892.740000000002</v>
      </c>
      <c r="I18" s="151">
        <v>11426.07</v>
      </c>
      <c r="J18" s="242">
        <f>I18/F18</f>
        <v>153.61750470556601</v>
      </c>
      <c r="K18" s="146">
        <v>102.28332</v>
      </c>
      <c r="L18" s="248">
        <v>195.92</v>
      </c>
      <c r="M18" s="100">
        <f>K18*L18</f>
        <v>20039.348054399998</v>
      </c>
    </row>
    <row r="19" spans="1:13" ht="20.25" customHeight="1" x14ac:dyDescent="0.2">
      <c r="A19" s="88" t="s">
        <v>32</v>
      </c>
      <c r="B19" s="253" t="s">
        <v>33</v>
      </c>
      <c r="C19" s="254" t="s">
        <v>34</v>
      </c>
      <c r="D19" s="255" t="s">
        <v>17</v>
      </c>
      <c r="E19" s="248">
        <v>424.51</v>
      </c>
      <c r="F19" s="100">
        <v>18.61</v>
      </c>
      <c r="G19" s="100">
        <f>F19*E19</f>
        <v>7900.1310999999996</v>
      </c>
      <c r="H19" s="146">
        <v>6715.11</v>
      </c>
      <c r="I19" s="146">
        <v>4288.18</v>
      </c>
      <c r="J19" s="237">
        <f>I19/F19</f>
        <v>230.42342826437402</v>
      </c>
      <c r="K19" s="151">
        <v>153.4228</v>
      </c>
      <c r="L19" s="248">
        <v>28.83</v>
      </c>
      <c r="M19" s="100">
        <f>K19*L19</f>
        <v>4423.1793239999997</v>
      </c>
    </row>
    <row r="20" spans="1:13" ht="15" customHeight="1" x14ac:dyDescent="0.2">
      <c r="A20" s="88" t="s">
        <v>35</v>
      </c>
      <c r="B20" s="253" t="s">
        <v>36</v>
      </c>
      <c r="C20" s="254" t="s">
        <v>37</v>
      </c>
      <c r="D20" s="255" t="s">
        <v>17</v>
      </c>
      <c r="E20" s="248">
        <v>424.51</v>
      </c>
      <c r="F20" s="100">
        <v>22.37</v>
      </c>
      <c r="G20" s="100">
        <f>F20*E20</f>
        <v>9496.288700000001</v>
      </c>
      <c r="H20" s="146">
        <v>8071.8</v>
      </c>
      <c r="I20" s="146">
        <v>5154.54</v>
      </c>
      <c r="J20" s="237">
        <f>I20/F20</f>
        <v>230.42199374161822</v>
      </c>
      <c r="K20" s="261">
        <v>153.42500000000001</v>
      </c>
      <c r="L20" s="248">
        <v>34.68</v>
      </c>
      <c r="M20" s="100">
        <f>K20*L20</f>
        <v>5320.7790000000005</v>
      </c>
    </row>
    <row r="21" spans="1:13" ht="15" x14ac:dyDescent="0.25">
      <c r="A21" s="88"/>
      <c r="B21" s="253"/>
      <c r="C21" s="234" t="s">
        <v>38</v>
      </c>
      <c r="D21" s="255"/>
      <c r="E21" s="104"/>
      <c r="F21" s="100"/>
      <c r="G21" s="101">
        <f>G17+G18+G19+G20-0.01</f>
        <v>64762.068500000001</v>
      </c>
      <c r="H21" s="147">
        <f>H17+H18+H19+H20</f>
        <v>55047.72</v>
      </c>
      <c r="I21" s="147">
        <f>I23-I15-I10-I7</f>
        <v>35152.740000000013</v>
      </c>
      <c r="J21" s="238"/>
      <c r="K21" s="146"/>
      <c r="L21" s="100"/>
      <c r="M21" s="105">
        <f>M17+M18+M19+M20+0.02</f>
        <v>55920.502730399996</v>
      </c>
    </row>
    <row r="22" spans="1:13" ht="20.25" customHeight="1" x14ac:dyDescent="0.25">
      <c r="A22" s="287"/>
      <c r="B22" s="288"/>
      <c r="C22" s="289"/>
      <c r="D22" s="290"/>
      <c r="E22" s="291"/>
      <c r="F22" s="292"/>
      <c r="G22" s="293"/>
      <c r="H22" s="294"/>
      <c r="I22" s="294"/>
      <c r="J22" s="295"/>
      <c r="K22" s="296"/>
      <c r="L22" s="292"/>
      <c r="M22" s="297"/>
    </row>
    <row r="23" spans="1:13" ht="15.75" thickBot="1" x14ac:dyDescent="0.3">
      <c r="A23" s="92"/>
      <c r="B23" s="262"/>
      <c r="C23" s="171" t="s">
        <v>1</v>
      </c>
      <c r="D23" s="263"/>
      <c r="E23" s="263"/>
      <c r="F23" s="264"/>
      <c r="G23" s="171">
        <f>G5+G6+G9+G12+G13+G14+G17+G18+G19+G20-0.01</f>
        <v>120030.04690999999</v>
      </c>
      <c r="H23" s="172">
        <v>102025.5</v>
      </c>
      <c r="I23" s="172">
        <v>82130.52</v>
      </c>
      <c r="J23" s="243"/>
      <c r="K23" s="265"/>
      <c r="L23" s="264"/>
      <c r="M23" s="171">
        <f>M21</f>
        <v>55920.502730399996</v>
      </c>
    </row>
    <row r="24" spans="1:13" ht="19.5" customHeight="1" x14ac:dyDescent="0.2">
      <c r="H24" s="53"/>
      <c r="J24" s="53"/>
      <c r="M24" s="53"/>
    </row>
    <row r="25" spans="1:13" ht="20.25" customHeight="1" x14ac:dyDescent="0.2">
      <c r="G25" s="53"/>
      <c r="H25" s="53"/>
      <c r="I25" s="53"/>
      <c r="J25" s="53"/>
      <c r="L25" s="53"/>
      <c r="M25" s="53"/>
    </row>
    <row r="26" spans="1:13" x14ac:dyDescent="0.2">
      <c r="L26" s="97"/>
      <c r="M26" s="106"/>
    </row>
    <row r="27" spans="1:13" x14ac:dyDescent="0.2">
      <c r="G27" s="53"/>
      <c r="H27" s="53"/>
      <c r="I27" s="53"/>
      <c r="J27" s="244"/>
    </row>
    <row r="29" spans="1:13" x14ac:dyDescent="0.2">
      <c r="L29" s="53"/>
      <c r="M29" s="53"/>
    </row>
    <row r="31" spans="1:13" x14ac:dyDescent="0.2">
      <c r="L31" s="53"/>
    </row>
  </sheetData>
  <mergeCells count="7">
    <mergeCell ref="K1:M2"/>
    <mergeCell ref="B4:G4"/>
    <mergeCell ref="B8:G8"/>
    <mergeCell ref="B11:G11"/>
    <mergeCell ref="C16:G16"/>
    <mergeCell ref="I3:J3"/>
    <mergeCell ref="B1:J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2" orientation="landscape" horizontalDpi="4294967293" verticalDpi="4294967293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75" zoomScaleNormal="77" zoomScaleSheetLayoutView="75" workbookViewId="0">
      <selection activeCell="O21" sqref="O21"/>
    </sheetView>
  </sheetViews>
  <sheetFormatPr defaultRowHeight="12.75" x14ac:dyDescent="0.2"/>
  <cols>
    <col min="2" max="2" width="13.5703125" customWidth="1"/>
    <col min="3" max="3" width="73.5703125" customWidth="1"/>
    <col min="4" max="4" width="11.7109375" customWidth="1"/>
    <col min="5" max="5" width="9.5703125" customWidth="1"/>
    <col min="6" max="6" width="13.5703125" customWidth="1"/>
    <col min="7" max="7" width="12.85546875" style="167" customWidth="1"/>
    <col min="8" max="8" width="15.28515625" customWidth="1"/>
    <col min="9" max="9" width="13.5703125" customWidth="1"/>
    <col min="10" max="10" width="12.140625" customWidth="1"/>
    <col min="11" max="11" width="11" customWidth="1"/>
    <col min="12" max="12" width="12.28515625" customWidth="1"/>
    <col min="13" max="13" width="18.42578125" customWidth="1"/>
    <col min="14" max="14" width="12.85546875" customWidth="1"/>
  </cols>
  <sheetData>
    <row r="1" spans="1:14" ht="12.75" customHeight="1" x14ac:dyDescent="0.2">
      <c r="A1" s="426" t="s">
        <v>88</v>
      </c>
      <c r="B1" s="427"/>
      <c r="C1" s="427"/>
      <c r="D1" s="427"/>
      <c r="E1" s="427"/>
      <c r="F1" s="427"/>
      <c r="G1" s="428"/>
      <c r="H1" s="175"/>
      <c r="I1" s="175"/>
      <c r="J1" s="175"/>
      <c r="K1" s="431" t="s">
        <v>61</v>
      </c>
      <c r="L1" s="427"/>
      <c r="M1" s="432"/>
    </row>
    <row r="2" spans="1:14" ht="12.75" customHeight="1" x14ac:dyDescent="0.2">
      <c r="A2" s="429"/>
      <c r="B2" s="423"/>
      <c r="C2" s="423"/>
      <c r="D2" s="423"/>
      <c r="E2" s="423"/>
      <c r="F2" s="423"/>
      <c r="G2" s="430"/>
      <c r="H2" s="176"/>
      <c r="I2" s="176"/>
      <c r="J2" s="176"/>
      <c r="K2" s="422"/>
      <c r="L2" s="423"/>
      <c r="M2" s="433"/>
    </row>
    <row r="3" spans="1:14" ht="25.5" x14ac:dyDescent="0.2">
      <c r="A3" s="61" t="s">
        <v>4</v>
      </c>
      <c r="B3" s="54" t="s">
        <v>5</v>
      </c>
      <c r="C3" s="54" t="s">
        <v>6</v>
      </c>
      <c r="D3" s="54" t="s">
        <v>0</v>
      </c>
      <c r="E3" s="54" t="s">
        <v>74</v>
      </c>
      <c r="F3" s="54" t="s">
        <v>76</v>
      </c>
      <c r="G3" s="184" t="s">
        <v>64</v>
      </c>
      <c r="H3" s="179" t="s">
        <v>68</v>
      </c>
      <c r="I3" s="424" t="s">
        <v>70</v>
      </c>
      <c r="J3" s="425"/>
      <c r="K3" s="270" t="s">
        <v>7</v>
      </c>
      <c r="L3" s="177" t="s">
        <v>8</v>
      </c>
      <c r="M3" s="178" t="s">
        <v>9</v>
      </c>
      <c r="N3" s="114"/>
    </row>
    <row r="4" spans="1:14" ht="17.25" customHeight="1" x14ac:dyDescent="0.2">
      <c r="A4" s="73">
        <v>1</v>
      </c>
      <c r="B4" s="423" t="s">
        <v>10</v>
      </c>
      <c r="C4" s="423"/>
      <c r="D4" s="423"/>
      <c r="E4" s="423"/>
      <c r="F4" s="423"/>
      <c r="G4" s="423"/>
      <c r="H4" s="138"/>
      <c r="I4" s="139" t="s">
        <v>66</v>
      </c>
      <c r="J4" s="139" t="s">
        <v>67</v>
      </c>
      <c r="K4" s="422"/>
      <c r="L4" s="423"/>
      <c r="M4" s="433"/>
    </row>
    <row r="5" spans="1:14" ht="38.25" x14ac:dyDescent="0.2">
      <c r="A5" s="5" t="s">
        <v>2</v>
      </c>
      <c r="B5" s="4" t="s">
        <v>11</v>
      </c>
      <c r="C5" s="71" t="s">
        <v>44</v>
      </c>
      <c r="D5" s="7" t="s">
        <v>12</v>
      </c>
      <c r="E5" s="8">
        <v>35.07</v>
      </c>
      <c r="F5" s="9">
        <v>74.959999999999994</v>
      </c>
      <c r="G5" s="185">
        <f>E5*F5</f>
        <v>2628.8471999999997</v>
      </c>
      <c r="H5" s="180">
        <v>2234.52</v>
      </c>
      <c r="I5" s="140"/>
      <c r="J5" s="140"/>
      <c r="K5" s="271"/>
      <c r="L5" s="81">
        <v>105.67</v>
      </c>
      <c r="M5" s="122" t="s">
        <v>54</v>
      </c>
    </row>
    <row r="6" spans="1:14" ht="24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72">
        <v>1.5712699999999999</v>
      </c>
      <c r="F6" s="9">
        <v>493.25</v>
      </c>
      <c r="G6" s="185">
        <f>E6*F6</f>
        <v>775.02892750000001</v>
      </c>
      <c r="H6" s="180">
        <v>658.77</v>
      </c>
      <c r="I6" s="140"/>
      <c r="J6" s="140"/>
      <c r="K6" s="272"/>
      <c r="L6" s="80">
        <v>5943.06</v>
      </c>
      <c r="M6" s="122" t="s">
        <v>54</v>
      </c>
    </row>
    <row r="7" spans="1:14" ht="15" x14ac:dyDescent="0.25">
      <c r="A7" s="5"/>
      <c r="B7" s="4"/>
      <c r="C7" s="12" t="s">
        <v>14</v>
      </c>
      <c r="D7" s="7"/>
      <c r="E7" s="9"/>
      <c r="F7" s="9"/>
      <c r="G7" s="177">
        <f>SUM(G5:G6)</f>
        <v>3403.8761274999997</v>
      </c>
      <c r="H7" s="181">
        <f>H5+H6</f>
        <v>2893.29</v>
      </c>
      <c r="I7" s="141">
        <f>H7</f>
        <v>2893.29</v>
      </c>
      <c r="J7" s="141"/>
      <c r="K7" s="271"/>
      <c r="L7" s="81"/>
      <c r="M7" s="65"/>
    </row>
    <row r="8" spans="1:14" ht="17.25" customHeight="1" x14ac:dyDescent="0.2">
      <c r="A8" s="73">
        <v>2</v>
      </c>
      <c r="B8" s="423" t="s">
        <v>15</v>
      </c>
      <c r="C8" s="423"/>
      <c r="D8" s="423"/>
      <c r="E8" s="423"/>
      <c r="F8" s="423"/>
      <c r="G8" s="423"/>
      <c r="H8" s="138"/>
      <c r="I8" s="139"/>
      <c r="J8" s="139"/>
      <c r="K8" s="422"/>
      <c r="L8" s="423"/>
      <c r="M8" s="423"/>
    </row>
    <row r="9" spans="1:14" ht="25.5" x14ac:dyDescent="0.2">
      <c r="A9" s="5" t="s">
        <v>16</v>
      </c>
      <c r="B9" s="4" t="s">
        <v>60</v>
      </c>
      <c r="C9" s="11" t="s">
        <v>43</v>
      </c>
      <c r="D9" s="7" t="s">
        <v>17</v>
      </c>
      <c r="E9" s="8">
        <v>125.36</v>
      </c>
      <c r="F9" s="9">
        <v>259.05</v>
      </c>
      <c r="G9" s="185">
        <f>E9*F9</f>
        <v>32474.508000000002</v>
      </c>
      <c r="H9" s="180">
        <v>27603.33</v>
      </c>
      <c r="I9" s="140"/>
      <c r="J9" s="140"/>
      <c r="K9" s="91"/>
      <c r="L9" s="80">
        <v>4852.32</v>
      </c>
      <c r="M9" s="122" t="s">
        <v>54</v>
      </c>
    </row>
    <row r="10" spans="1:14" ht="15" x14ac:dyDescent="0.25">
      <c r="A10" s="5"/>
      <c r="B10" s="4"/>
      <c r="C10" s="12" t="s">
        <v>18</v>
      </c>
      <c r="D10" s="7"/>
      <c r="E10" s="9"/>
      <c r="F10" s="9"/>
      <c r="G10" s="177">
        <f>G9</f>
        <v>32474.508000000002</v>
      </c>
      <c r="H10" s="181">
        <f>H9</f>
        <v>27603.33</v>
      </c>
      <c r="I10" s="141">
        <f>H10</f>
        <v>27603.33</v>
      </c>
      <c r="J10" s="141"/>
      <c r="K10" s="271"/>
      <c r="L10" s="81"/>
      <c r="M10" s="65"/>
    </row>
    <row r="11" spans="1:14" ht="18.75" customHeight="1" x14ac:dyDescent="0.2">
      <c r="A11" s="73">
        <v>3</v>
      </c>
      <c r="B11" s="423" t="s">
        <v>52</v>
      </c>
      <c r="C11" s="423"/>
      <c r="D11" s="423"/>
      <c r="E11" s="423"/>
      <c r="F11" s="423"/>
      <c r="G11" s="423"/>
      <c r="H11" s="138"/>
      <c r="I11" s="139"/>
      <c r="J11" s="139"/>
      <c r="K11" s="422"/>
      <c r="L11" s="423"/>
      <c r="M11" s="423"/>
    </row>
    <row r="12" spans="1:14" ht="14.25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375.23</v>
      </c>
      <c r="F12" s="19">
        <v>61.99</v>
      </c>
      <c r="G12" s="19">
        <f>E12*F12</f>
        <v>23260.507700000002</v>
      </c>
      <c r="H12" s="182">
        <v>19771.43</v>
      </c>
      <c r="I12" s="142"/>
      <c r="J12" s="142"/>
      <c r="K12" s="91"/>
      <c r="L12" s="80">
        <v>170.36</v>
      </c>
      <c r="M12" s="63" t="s">
        <v>54</v>
      </c>
    </row>
    <row r="13" spans="1:14" ht="14.25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746.2</v>
      </c>
      <c r="F13" s="19">
        <v>15.3</v>
      </c>
      <c r="G13" s="19">
        <f>E13*F13</f>
        <v>11416.86</v>
      </c>
      <c r="H13" s="182">
        <v>9704.33</v>
      </c>
      <c r="I13" s="142"/>
      <c r="J13" s="142"/>
      <c r="K13" s="273"/>
      <c r="L13" s="80">
        <v>15.88</v>
      </c>
      <c r="M13" s="63" t="s">
        <v>54</v>
      </c>
    </row>
    <row r="14" spans="1:14" ht="14.25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562.86</v>
      </c>
      <c r="F14" s="19">
        <v>5.0599999999999996</v>
      </c>
      <c r="G14" s="19">
        <f>E14*F14</f>
        <v>2848.0715999999998</v>
      </c>
      <c r="H14" s="182">
        <v>2420.8000000000002</v>
      </c>
      <c r="I14" s="142"/>
      <c r="J14" s="142"/>
      <c r="K14" s="91"/>
      <c r="L14" s="80">
        <v>10.199999999999999</v>
      </c>
      <c r="M14" s="63" t="s">
        <v>54</v>
      </c>
    </row>
    <row r="15" spans="1:14" ht="15" x14ac:dyDescent="0.25">
      <c r="A15" s="14"/>
      <c r="B15" s="15"/>
      <c r="C15" s="22" t="s">
        <v>24</v>
      </c>
      <c r="D15" s="15"/>
      <c r="E15" s="15"/>
      <c r="F15" s="15"/>
      <c r="G15" s="186">
        <f>SUM(G12:G14)</f>
        <v>37525.439300000005</v>
      </c>
      <c r="H15" s="183">
        <f>H12+H13+H14</f>
        <v>31896.560000000001</v>
      </c>
      <c r="I15" s="143">
        <f>H15</f>
        <v>31896.560000000001</v>
      </c>
      <c r="J15" s="143"/>
      <c r="K15" s="91"/>
      <c r="L15" s="78"/>
      <c r="M15" s="65"/>
    </row>
    <row r="16" spans="1:14" ht="17.25" customHeight="1" x14ac:dyDescent="0.2">
      <c r="A16" s="73">
        <v>4</v>
      </c>
      <c r="B16" s="161"/>
      <c r="C16" s="423" t="s">
        <v>25</v>
      </c>
      <c r="D16" s="423"/>
      <c r="E16" s="423"/>
      <c r="F16" s="423"/>
      <c r="G16" s="423"/>
      <c r="H16" s="138"/>
      <c r="I16" s="139"/>
      <c r="J16" s="139"/>
      <c r="K16" s="422"/>
      <c r="L16" s="423"/>
      <c r="M16" s="423"/>
    </row>
    <row r="17" spans="1:13" ht="14.25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562.85</v>
      </c>
      <c r="F17" s="24">
        <v>61.99</v>
      </c>
      <c r="G17" s="185">
        <f>E17*F17</f>
        <v>34891.071500000005</v>
      </c>
      <c r="H17" s="180">
        <v>29657.41</v>
      </c>
      <c r="I17" s="140">
        <v>18930.38</v>
      </c>
      <c r="J17" s="140">
        <f>I17/F17</f>
        <v>305.37796418777225</v>
      </c>
      <c r="K17" s="275">
        <v>203.58199999999999</v>
      </c>
      <c r="L17" s="80">
        <v>170.36</v>
      </c>
      <c r="M17" s="89">
        <f>K17*L17</f>
        <v>34682.229520000001</v>
      </c>
    </row>
    <row r="18" spans="1:13" ht="14.2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375.23</v>
      </c>
      <c r="F18" s="24">
        <v>74.38</v>
      </c>
      <c r="G18" s="185">
        <f>E18*F18</f>
        <v>27909.607400000001</v>
      </c>
      <c r="H18" s="180">
        <v>23723.17</v>
      </c>
      <c r="I18" s="140">
        <v>15142.54</v>
      </c>
      <c r="J18" s="140">
        <f>I18/F18</f>
        <v>203.58349018553378</v>
      </c>
      <c r="K18" s="275">
        <v>135.71969999999999</v>
      </c>
      <c r="L18" s="80">
        <v>195.92</v>
      </c>
      <c r="M18" s="89">
        <f>K18*L18</f>
        <v>26590.203623999998</v>
      </c>
    </row>
    <row r="19" spans="1:13" ht="1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562.85</v>
      </c>
      <c r="F19" s="9">
        <v>18.61</v>
      </c>
      <c r="G19" s="185">
        <f>E19*F19</f>
        <v>10474.638500000001</v>
      </c>
      <c r="H19" s="180">
        <v>8903.44</v>
      </c>
      <c r="I19" s="140">
        <v>5683.08</v>
      </c>
      <c r="J19" s="140">
        <f>I19/F19</f>
        <v>305.37775389575495</v>
      </c>
      <c r="K19" s="276">
        <v>203.58133799999999</v>
      </c>
      <c r="L19" s="80">
        <v>28.83</v>
      </c>
      <c r="M19" s="89">
        <f>K19*L19</f>
        <v>5869.2499745399991</v>
      </c>
    </row>
    <row r="20" spans="1:13" ht="15.7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562.85</v>
      </c>
      <c r="F20" s="9">
        <v>22.37</v>
      </c>
      <c r="G20" s="185">
        <f>E20*F20</f>
        <v>12590.954500000002</v>
      </c>
      <c r="H20" s="180">
        <v>10702.31</v>
      </c>
      <c r="I20" s="140">
        <v>6831.31</v>
      </c>
      <c r="J20" s="140">
        <f>I20/F20</f>
        <v>305.37818506928926</v>
      </c>
      <c r="K20" s="276">
        <v>203.58160000000001</v>
      </c>
      <c r="L20" s="80">
        <v>34.68</v>
      </c>
      <c r="M20" s="89">
        <f>K20*L20</f>
        <v>7060.2098880000003</v>
      </c>
    </row>
    <row r="21" spans="1:13" ht="15" x14ac:dyDescent="0.25">
      <c r="A21" s="5"/>
      <c r="B21" s="25"/>
      <c r="C21" s="29" t="s">
        <v>38</v>
      </c>
      <c r="D21" s="27"/>
      <c r="E21" s="30"/>
      <c r="F21" s="9"/>
      <c r="G21" s="177">
        <f>SUM(G17:G20)</f>
        <v>85866.271900000007</v>
      </c>
      <c r="H21" s="181">
        <f>H17+H18+H19+H20</f>
        <v>72986.33</v>
      </c>
      <c r="I21" s="141">
        <v>46587.31</v>
      </c>
      <c r="J21" s="141"/>
      <c r="K21" s="271"/>
      <c r="L21" s="81"/>
      <c r="M21" s="68">
        <f>M17+M18+M19+M20</f>
        <v>74201.893006539991</v>
      </c>
    </row>
    <row r="22" spans="1:13" ht="15" x14ac:dyDescent="0.25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07"/>
      <c r="L22" s="308"/>
      <c r="M22" s="309"/>
    </row>
    <row r="23" spans="1:13" ht="15.75" thickBot="1" x14ac:dyDescent="0.3">
      <c r="A23" s="31"/>
      <c r="B23" s="32"/>
      <c r="C23" s="33" t="s">
        <v>1</v>
      </c>
      <c r="D23" s="32"/>
      <c r="E23" s="32"/>
      <c r="F23" s="34"/>
      <c r="G23" s="220">
        <f>G7+G10+G15+G21</f>
        <v>159270.09532750002</v>
      </c>
      <c r="H23" s="212">
        <f>H7+H10+H15+H21</f>
        <v>135379.51</v>
      </c>
      <c r="I23" s="153">
        <v>108980.5</v>
      </c>
      <c r="J23" s="153"/>
      <c r="K23" s="311"/>
      <c r="L23" s="264"/>
      <c r="M23" s="400">
        <f>M10+M21</f>
        <v>74201.893006539991</v>
      </c>
    </row>
    <row r="24" spans="1:13" x14ac:dyDescent="0.2">
      <c r="A24" s="40"/>
      <c r="B24" s="1"/>
      <c r="C24" s="38"/>
      <c r="D24" s="1"/>
      <c r="E24" s="1"/>
      <c r="F24" s="41"/>
      <c r="G24" s="312"/>
      <c r="H24" s="39"/>
      <c r="I24" s="39"/>
      <c r="J24" s="312"/>
      <c r="K24" s="1"/>
      <c r="L24" s="39"/>
      <c r="M24" s="312"/>
    </row>
    <row r="25" spans="1:13" x14ac:dyDescent="0.2">
      <c r="A25" s="1"/>
      <c r="B25" s="1"/>
      <c r="C25" s="1"/>
      <c r="D25" s="1"/>
      <c r="E25" s="1"/>
      <c r="F25" s="1"/>
      <c r="G25" s="1"/>
      <c r="H25" s="39"/>
      <c r="I25" s="39"/>
      <c r="J25" s="1"/>
      <c r="L25" s="144"/>
      <c r="M25" s="1"/>
    </row>
    <row r="26" spans="1:13" x14ac:dyDescent="0.2">
      <c r="G26" s="1"/>
      <c r="H26" s="144"/>
      <c r="I26" s="1"/>
      <c r="L26" s="97"/>
    </row>
    <row r="27" spans="1:13" x14ac:dyDescent="0.2">
      <c r="L27" s="97"/>
      <c r="M27" s="53"/>
    </row>
    <row r="28" spans="1:13" x14ac:dyDescent="0.2">
      <c r="H28" s="53"/>
      <c r="I28" s="125"/>
    </row>
    <row r="29" spans="1:13" x14ac:dyDescent="0.2">
      <c r="L29" t="s">
        <v>58</v>
      </c>
    </row>
  </sheetData>
  <mergeCells count="11">
    <mergeCell ref="A1:G2"/>
    <mergeCell ref="K1:M2"/>
    <mergeCell ref="K4:M4"/>
    <mergeCell ref="K8:M8"/>
    <mergeCell ref="K11:M11"/>
    <mergeCell ref="K16:M16"/>
    <mergeCell ref="B4:G4"/>
    <mergeCell ref="B8:G8"/>
    <mergeCell ref="B11:G11"/>
    <mergeCell ref="C16:G16"/>
    <mergeCell ref="I3:J3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4294967293" verticalDpi="4294967293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="60" zoomScaleNormal="70" workbookViewId="0">
      <selection activeCell="N26" sqref="N26"/>
    </sheetView>
  </sheetViews>
  <sheetFormatPr defaultRowHeight="12.75" x14ac:dyDescent="0.2"/>
  <cols>
    <col min="2" max="2" width="14.42578125" customWidth="1"/>
    <col min="3" max="3" width="72.42578125" customWidth="1"/>
    <col min="4" max="4" width="12.5703125" customWidth="1"/>
    <col min="5" max="5" width="10.42578125" style="106" customWidth="1"/>
    <col min="6" max="6" width="15.42578125" customWidth="1"/>
    <col min="7" max="7" width="18.42578125" style="207" customWidth="1"/>
    <col min="8" max="8" width="17.5703125" customWidth="1"/>
    <col min="9" max="9" width="14.140625" customWidth="1"/>
    <col min="10" max="10" width="13.28515625" customWidth="1"/>
    <col min="11" max="11" width="10.42578125" style="235" customWidth="1"/>
    <col min="12" max="12" width="11" hidden="1" customWidth="1"/>
    <col min="13" max="13" width="14.7109375" customWidth="1"/>
    <col min="14" max="14" width="18.5703125" customWidth="1"/>
    <col min="15" max="15" width="15.7109375" customWidth="1"/>
    <col min="16" max="16" width="12.5703125" customWidth="1"/>
    <col min="17" max="17" width="9.5703125" bestFit="1" customWidth="1"/>
  </cols>
  <sheetData>
    <row r="1" spans="1:17" ht="12.75" customHeight="1" x14ac:dyDescent="0.2">
      <c r="A1" s="443" t="s">
        <v>79</v>
      </c>
      <c r="B1" s="438"/>
      <c r="C1" s="438"/>
      <c r="D1" s="438"/>
      <c r="E1" s="438"/>
      <c r="F1" s="437" t="s">
        <v>56</v>
      </c>
      <c r="G1" s="438"/>
      <c r="H1" s="438"/>
      <c r="I1" s="438"/>
      <c r="J1" s="448"/>
      <c r="K1" s="437" t="s">
        <v>61</v>
      </c>
      <c r="L1" s="438"/>
      <c r="M1" s="438"/>
      <c r="N1" s="439"/>
      <c r="O1" s="443"/>
    </row>
    <row r="2" spans="1:17" ht="15.75" customHeight="1" thickBot="1" x14ac:dyDescent="0.25">
      <c r="A2" s="444"/>
      <c r="B2" s="441"/>
      <c r="C2" s="441"/>
      <c r="D2" s="441"/>
      <c r="E2" s="441"/>
      <c r="F2" s="440"/>
      <c r="G2" s="441"/>
      <c r="H2" s="441"/>
      <c r="I2" s="441"/>
      <c r="J2" s="449"/>
      <c r="K2" s="440"/>
      <c r="L2" s="441"/>
      <c r="M2" s="441"/>
      <c r="N2" s="442"/>
      <c r="O2" s="444"/>
    </row>
    <row r="3" spans="1:17" ht="30.75" customHeight="1" x14ac:dyDescent="0.25">
      <c r="A3" s="86" t="s">
        <v>4</v>
      </c>
      <c r="B3" s="75" t="s">
        <v>5</v>
      </c>
      <c r="C3" s="75" t="s">
        <v>6</v>
      </c>
      <c r="D3" s="75" t="s">
        <v>0</v>
      </c>
      <c r="E3" s="319" t="s">
        <v>7</v>
      </c>
      <c r="F3" s="208" t="s">
        <v>8</v>
      </c>
      <c r="G3" s="173" t="s">
        <v>77</v>
      </c>
      <c r="H3" s="200" t="s">
        <v>68</v>
      </c>
      <c r="I3" s="446" t="s">
        <v>78</v>
      </c>
      <c r="J3" s="447"/>
      <c r="K3" s="67" t="s">
        <v>74</v>
      </c>
      <c r="L3" s="75" t="s">
        <v>7</v>
      </c>
      <c r="M3" s="173" t="s">
        <v>75</v>
      </c>
      <c r="N3" s="196" t="s">
        <v>9</v>
      </c>
      <c r="O3" s="443"/>
    </row>
    <row r="4" spans="1:17" ht="18" customHeight="1" x14ac:dyDescent="0.25">
      <c r="A4" s="86"/>
      <c r="B4" s="75"/>
      <c r="C4" s="75"/>
      <c r="D4" s="75"/>
      <c r="E4" s="319"/>
      <c r="F4" s="75"/>
      <c r="G4" s="66"/>
      <c r="H4" s="201"/>
      <c r="I4" s="132" t="s">
        <v>66</v>
      </c>
      <c r="J4" s="132" t="s">
        <v>67</v>
      </c>
      <c r="K4" s="86"/>
      <c r="L4" s="75"/>
      <c r="M4" s="75"/>
      <c r="N4" s="195"/>
      <c r="O4" s="445"/>
    </row>
    <row r="5" spans="1:17" ht="20.25" customHeight="1" x14ac:dyDescent="0.25">
      <c r="A5" s="87">
        <v>1</v>
      </c>
      <c r="B5" s="434" t="s">
        <v>10</v>
      </c>
      <c r="C5" s="434"/>
      <c r="D5" s="434"/>
      <c r="E5" s="434"/>
      <c r="F5" s="434"/>
      <c r="G5" s="434"/>
      <c r="H5" s="202"/>
      <c r="I5" s="133"/>
      <c r="J5" s="133"/>
      <c r="K5" s="435"/>
      <c r="L5" s="434"/>
      <c r="M5" s="434"/>
      <c r="N5" s="436"/>
      <c r="O5" s="441"/>
    </row>
    <row r="6" spans="1:17" ht="57.75" x14ac:dyDescent="0.2">
      <c r="A6" s="88" t="s">
        <v>2</v>
      </c>
      <c r="B6" s="78" t="s">
        <v>11</v>
      </c>
      <c r="C6" s="79" t="s">
        <v>50</v>
      </c>
      <c r="D6" s="77" t="s">
        <v>12</v>
      </c>
      <c r="E6" s="320">
        <v>29.14</v>
      </c>
      <c r="F6" s="81">
        <v>74.959999999999994</v>
      </c>
      <c r="G6" s="100">
        <f>E6*F6</f>
        <v>2184.3343999999997</v>
      </c>
      <c r="H6" s="203">
        <f>G6*0.85</f>
        <v>1856.6842399999998</v>
      </c>
      <c r="I6" s="134">
        <f>H6</f>
        <v>1856.6842399999998</v>
      </c>
      <c r="J6" s="134"/>
      <c r="K6" s="271"/>
      <c r="L6" s="116"/>
      <c r="M6" s="81">
        <v>105.67</v>
      </c>
      <c r="N6" s="122" t="s">
        <v>54</v>
      </c>
    </row>
    <row r="7" spans="1:17" ht="31.5" customHeight="1" x14ac:dyDescent="0.2">
      <c r="A7" s="88" t="s">
        <v>3</v>
      </c>
      <c r="B7" s="78" t="s">
        <v>45</v>
      </c>
      <c r="C7" s="79" t="s">
        <v>42</v>
      </c>
      <c r="D7" s="77" t="s">
        <v>13</v>
      </c>
      <c r="E7" s="320">
        <v>1.3320000000000001</v>
      </c>
      <c r="F7" s="80">
        <v>493.25</v>
      </c>
      <c r="G7" s="100">
        <f>E7*F7</f>
        <v>657.00900000000001</v>
      </c>
      <c r="H7" s="203">
        <f>G7*0.85</f>
        <v>558.45764999999994</v>
      </c>
      <c r="I7" s="134">
        <f>H7</f>
        <v>558.45764999999994</v>
      </c>
      <c r="J7" s="134"/>
      <c r="K7" s="272"/>
      <c r="L7" s="117"/>
      <c r="M7" s="80">
        <v>5943.06</v>
      </c>
      <c r="N7" s="122" t="s">
        <v>54</v>
      </c>
    </row>
    <row r="8" spans="1:17" ht="19.5" customHeight="1" x14ac:dyDescent="0.25">
      <c r="A8" s="88"/>
      <c r="B8" s="78"/>
      <c r="C8" s="58" t="s">
        <v>14</v>
      </c>
      <c r="D8" s="77"/>
      <c r="E8" s="321"/>
      <c r="F8" s="81"/>
      <c r="G8" s="101">
        <f>SUM(G6:G7)</f>
        <v>2841.3433999999997</v>
      </c>
      <c r="H8" s="204">
        <f>H6+H7</f>
        <v>2415.1418899999999</v>
      </c>
      <c r="I8" s="135">
        <f>I6+I7</f>
        <v>2415.1418899999999</v>
      </c>
      <c r="J8" s="135"/>
      <c r="K8" s="271"/>
      <c r="L8" s="116"/>
      <c r="M8" s="81"/>
      <c r="N8" s="65"/>
      <c r="Q8" s="346"/>
    </row>
    <row r="9" spans="1:17" ht="20.25" customHeight="1" x14ac:dyDescent="0.25">
      <c r="A9" s="87">
        <v>2</v>
      </c>
      <c r="B9" s="434" t="s">
        <v>15</v>
      </c>
      <c r="C9" s="434"/>
      <c r="D9" s="434"/>
      <c r="E9" s="434"/>
      <c r="F9" s="434"/>
      <c r="G9" s="434"/>
      <c r="H9" s="202"/>
      <c r="I9" s="133"/>
      <c r="J9" s="133"/>
      <c r="K9" s="435"/>
      <c r="L9" s="434"/>
      <c r="M9" s="434"/>
      <c r="N9" s="434"/>
    </row>
    <row r="10" spans="1:17" ht="42.75" x14ac:dyDescent="0.2">
      <c r="A10" s="88" t="s">
        <v>16</v>
      </c>
      <c r="B10" s="55" t="s">
        <v>60</v>
      </c>
      <c r="C10" s="79" t="s">
        <v>43</v>
      </c>
      <c r="D10" s="77" t="s">
        <v>17</v>
      </c>
      <c r="E10" s="321">
        <v>104.2</v>
      </c>
      <c r="F10" s="80">
        <v>259.05</v>
      </c>
      <c r="G10" s="100">
        <f>E10*F10</f>
        <v>26993.010000000002</v>
      </c>
      <c r="H10" s="203">
        <f>G10*0.85</f>
        <v>22944.058500000003</v>
      </c>
      <c r="I10" s="134">
        <f>H10</f>
        <v>22944.058500000003</v>
      </c>
      <c r="J10" s="134"/>
      <c r="K10" s="91"/>
      <c r="L10" s="118"/>
      <c r="M10" s="80">
        <v>4852.32</v>
      </c>
      <c r="N10" s="122" t="s">
        <v>54</v>
      </c>
      <c r="O10" s="69"/>
      <c r="P10" s="70"/>
    </row>
    <row r="11" spans="1:17" ht="18" customHeight="1" x14ac:dyDescent="0.25">
      <c r="A11" s="88"/>
      <c r="B11" s="78"/>
      <c r="C11" s="58" t="s">
        <v>18</v>
      </c>
      <c r="D11" s="77"/>
      <c r="E11" s="321"/>
      <c r="F11" s="81"/>
      <c r="G11" s="101">
        <f>G10</f>
        <v>26993.010000000002</v>
      </c>
      <c r="H11" s="204">
        <f>H10</f>
        <v>22944.058500000003</v>
      </c>
      <c r="I11" s="135">
        <f>H11</f>
        <v>22944.058500000003</v>
      </c>
      <c r="J11" s="135"/>
      <c r="K11" s="271"/>
      <c r="L11" s="116"/>
      <c r="M11" s="81"/>
      <c r="N11" s="65"/>
    </row>
    <row r="12" spans="1:17" ht="20.25" customHeight="1" x14ac:dyDescent="0.25">
      <c r="A12" s="87">
        <v>3</v>
      </c>
      <c r="B12" s="197" t="s">
        <v>52</v>
      </c>
      <c r="C12" s="198"/>
      <c r="D12" s="198"/>
      <c r="E12" s="322"/>
      <c r="F12" s="197"/>
      <c r="G12" s="199"/>
      <c r="H12" s="198"/>
      <c r="I12" s="198"/>
      <c r="J12" s="198"/>
      <c r="K12" s="198"/>
      <c r="L12" s="199"/>
      <c r="M12" s="434"/>
      <c r="N12" s="434"/>
    </row>
    <row r="13" spans="1:17" ht="14.25" x14ac:dyDescent="0.2">
      <c r="A13" s="90" t="s">
        <v>19</v>
      </c>
      <c r="B13" s="82" t="s">
        <v>20</v>
      </c>
      <c r="C13" s="83" t="s">
        <v>51</v>
      </c>
      <c r="D13" s="82" t="s">
        <v>17</v>
      </c>
      <c r="E13" s="321">
        <v>311.86</v>
      </c>
      <c r="F13" s="80">
        <v>61.99</v>
      </c>
      <c r="G13" s="102">
        <f>E13*F13</f>
        <v>19332.201400000002</v>
      </c>
      <c r="H13" s="205">
        <f>G13*0.85</f>
        <v>16432.371190000002</v>
      </c>
      <c r="I13" s="136"/>
      <c r="J13" s="136"/>
      <c r="K13" s="91"/>
      <c r="L13" s="118"/>
      <c r="M13" s="80">
        <v>170.36</v>
      </c>
      <c r="N13" s="63" t="s">
        <v>54</v>
      </c>
    </row>
    <row r="14" spans="1:17" ht="14.25" x14ac:dyDescent="0.2">
      <c r="A14" s="90" t="s">
        <v>21</v>
      </c>
      <c r="B14" s="84" t="s">
        <v>22</v>
      </c>
      <c r="C14" s="84" t="s">
        <v>23</v>
      </c>
      <c r="D14" s="82" t="s">
        <v>17</v>
      </c>
      <c r="E14" s="320">
        <v>620.20000000000005</v>
      </c>
      <c r="F14" s="80">
        <v>15.3</v>
      </c>
      <c r="G14" s="102">
        <f>E14*F14</f>
        <v>9489.0600000000013</v>
      </c>
      <c r="H14" s="205">
        <f>G14*0.85</f>
        <v>8065.7010000000009</v>
      </c>
      <c r="I14" s="136"/>
      <c r="J14" s="136"/>
      <c r="K14" s="273"/>
      <c r="L14" s="119"/>
      <c r="M14" s="80">
        <v>15.88</v>
      </c>
      <c r="N14" s="63" t="s">
        <v>54</v>
      </c>
    </row>
    <row r="15" spans="1:17" ht="14.25" x14ac:dyDescent="0.2">
      <c r="A15" s="90" t="s">
        <v>39</v>
      </c>
      <c r="B15" s="82" t="s">
        <v>40</v>
      </c>
      <c r="C15" s="84" t="s">
        <v>41</v>
      </c>
      <c r="D15" s="82" t="s">
        <v>17</v>
      </c>
      <c r="E15" s="321">
        <v>467.83</v>
      </c>
      <c r="F15" s="80">
        <v>5.0599999999999996</v>
      </c>
      <c r="G15" s="102">
        <f>E15*F15</f>
        <v>2367.2197999999999</v>
      </c>
      <c r="H15" s="205">
        <f>G15*0.85</f>
        <v>2012.1368299999999</v>
      </c>
      <c r="I15" s="136"/>
      <c r="J15" s="136"/>
      <c r="K15" s="91"/>
      <c r="L15" s="118"/>
      <c r="M15" s="80">
        <v>10.199999999999999</v>
      </c>
      <c r="N15" s="63" t="s">
        <v>54</v>
      </c>
    </row>
    <row r="16" spans="1:17" ht="15" x14ac:dyDescent="0.25">
      <c r="A16" s="91"/>
      <c r="B16" s="78"/>
      <c r="C16" s="58" t="s">
        <v>24</v>
      </c>
      <c r="D16" s="78"/>
      <c r="E16" s="321"/>
      <c r="F16" s="78"/>
      <c r="G16" s="101">
        <f>SUM(G13:G15)</f>
        <v>31188.481200000002</v>
      </c>
      <c r="H16" s="204">
        <f>H13+H14+H15</f>
        <v>26510.209020000002</v>
      </c>
      <c r="I16" s="135">
        <f>H16</f>
        <v>26510.209020000002</v>
      </c>
      <c r="J16" s="135"/>
      <c r="K16" s="91"/>
      <c r="L16" s="118"/>
      <c r="M16" s="78"/>
      <c r="N16" s="65"/>
    </row>
    <row r="17" spans="1:16" ht="19.5" customHeight="1" x14ac:dyDescent="0.25">
      <c r="A17" s="87">
        <v>4</v>
      </c>
      <c r="B17" s="76"/>
      <c r="C17" s="434" t="s">
        <v>25</v>
      </c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96"/>
    </row>
    <row r="18" spans="1:16" ht="28.5" x14ac:dyDescent="0.2">
      <c r="A18" s="88" t="s">
        <v>26</v>
      </c>
      <c r="B18" s="78" t="s">
        <v>27</v>
      </c>
      <c r="C18" s="79" t="s">
        <v>28</v>
      </c>
      <c r="D18" s="77" t="s">
        <v>17</v>
      </c>
      <c r="E18" s="321">
        <v>467.81</v>
      </c>
      <c r="F18" s="80">
        <v>61.99</v>
      </c>
      <c r="G18" s="100">
        <f>E18*F18-0.01</f>
        <v>28999.531900000002</v>
      </c>
      <c r="H18" s="203">
        <f>G18*0.85</f>
        <v>24649.602115000002</v>
      </c>
      <c r="I18" s="134">
        <v>15030</v>
      </c>
      <c r="J18" s="134">
        <f>I18/F18</f>
        <v>242.45846104210355</v>
      </c>
      <c r="K18" s="277">
        <v>169.22370000000001</v>
      </c>
      <c r="L18" s="118">
        <v>153.9</v>
      </c>
      <c r="M18" s="80">
        <v>170.36</v>
      </c>
      <c r="N18" s="89">
        <f>K18*M18</f>
        <v>28828.949532000002</v>
      </c>
    </row>
    <row r="19" spans="1:16" ht="15" customHeight="1" x14ac:dyDescent="0.2">
      <c r="A19" s="88" t="s">
        <v>29</v>
      </c>
      <c r="B19" s="85" t="s">
        <v>30</v>
      </c>
      <c r="C19" s="83" t="s">
        <v>31</v>
      </c>
      <c r="D19" s="82" t="s">
        <v>17</v>
      </c>
      <c r="E19" s="321">
        <v>311.87</v>
      </c>
      <c r="F19" s="80">
        <v>74.38</v>
      </c>
      <c r="G19" s="100">
        <f>E19*F19-0.01</f>
        <v>23196.8806</v>
      </c>
      <c r="H19" s="203">
        <f>G19*0.85</f>
        <v>19717.34851</v>
      </c>
      <c r="I19" s="134">
        <v>13736.74</v>
      </c>
      <c r="J19" s="134">
        <f>I19/F19</f>
        <v>184.68324818499599</v>
      </c>
      <c r="K19" s="277">
        <v>112.8143</v>
      </c>
      <c r="L19" s="118">
        <v>102.62</v>
      </c>
      <c r="M19" s="80">
        <v>195.92</v>
      </c>
      <c r="N19" s="89">
        <f>K19*M19</f>
        <v>22102.577655999998</v>
      </c>
    </row>
    <row r="20" spans="1:16" ht="15.75" customHeight="1" x14ac:dyDescent="0.2">
      <c r="A20" s="88" t="s">
        <v>32</v>
      </c>
      <c r="B20" s="85" t="s">
        <v>33</v>
      </c>
      <c r="C20" s="83" t="s">
        <v>34</v>
      </c>
      <c r="D20" s="82" t="s">
        <v>17</v>
      </c>
      <c r="E20" s="323">
        <v>467.81</v>
      </c>
      <c r="F20" s="80">
        <v>18.61</v>
      </c>
      <c r="G20" s="100">
        <f>E20*F20</f>
        <v>8705.9441000000006</v>
      </c>
      <c r="H20" s="203">
        <f>G20*0.85</f>
        <v>7400.0524850000002</v>
      </c>
      <c r="I20" s="134">
        <v>4298</v>
      </c>
      <c r="J20" s="134">
        <f>I20/F20</f>
        <v>230.95110155830199</v>
      </c>
      <c r="K20" s="278">
        <v>169.2226</v>
      </c>
      <c r="L20" s="120">
        <v>153.9</v>
      </c>
      <c r="M20" s="80">
        <v>28.83</v>
      </c>
      <c r="N20" s="89">
        <f>K20*M20</f>
        <v>4878.6875579999996</v>
      </c>
    </row>
    <row r="21" spans="1:16" ht="15.75" customHeight="1" x14ac:dyDescent="0.2">
      <c r="A21" s="88" t="s">
        <v>35</v>
      </c>
      <c r="B21" s="85" t="s">
        <v>36</v>
      </c>
      <c r="C21" s="83" t="s">
        <v>37</v>
      </c>
      <c r="D21" s="82" t="s">
        <v>17</v>
      </c>
      <c r="E21" s="323">
        <v>467.81</v>
      </c>
      <c r="F21" s="80">
        <v>22.37</v>
      </c>
      <c r="G21" s="100">
        <f>E21*F21</f>
        <v>10464.9097</v>
      </c>
      <c r="H21" s="203">
        <f>G21*0.85</f>
        <v>8895.173245</v>
      </c>
      <c r="I21" s="134">
        <v>5653.71</v>
      </c>
      <c r="J21" s="134">
        <f>I21/F21</f>
        <v>252.7362539114886</v>
      </c>
      <c r="K21" s="278">
        <v>169.22229999999999</v>
      </c>
      <c r="L21" s="120">
        <v>153.9</v>
      </c>
      <c r="M21" s="80">
        <v>34.68</v>
      </c>
      <c r="N21" s="89">
        <f>K21*M21</f>
        <v>5868.6293639999994</v>
      </c>
    </row>
    <row r="22" spans="1:16" ht="18.75" customHeight="1" x14ac:dyDescent="0.25">
      <c r="A22" s="88"/>
      <c r="B22" s="85"/>
      <c r="C22" s="60" t="s">
        <v>38</v>
      </c>
      <c r="D22" s="82"/>
      <c r="E22" s="323"/>
      <c r="F22" s="81"/>
      <c r="G22" s="101">
        <f>SUM(G18:G21)</f>
        <v>71367.266300000003</v>
      </c>
      <c r="H22" s="204">
        <f>H18+H19+H20+H21</f>
        <v>60662.176354999996</v>
      </c>
      <c r="I22" s="135">
        <f>I18+I19+I20+I21</f>
        <v>38718.449999999997</v>
      </c>
      <c r="J22" s="135"/>
      <c r="K22" s="271"/>
      <c r="L22" s="116"/>
      <c r="M22" s="81"/>
      <c r="N22" s="68">
        <f>(N18+N19+N20+N21)</f>
        <v>61678.844109999998</v>
      </c>
    </row>
    <row r="23" spans="1:16" ht="17.25" customHeight="1" x14ac:dyDescent="0.25">
      <c r="A23" s="287"/>
      <c r="B23" s="313"/>
      <c r="C23" s="314"/>
      <c r="D23" s="315"/>
      <c r="E23" s="324"/>
      <c r="F23" s="308"/>
      <c r="G23" s="293"/>
      <c r="H23" s="316"/>
      <c r="I23" s="317"/>
      <c r="J23" s="317"/>
      <c r="K23" s="307"/>
      <c r="L23" s="318"/>
      <c r="M23" s="308"/>
      <c r="N23" s="309"/>
    </row>
    <row r="24" spans="1:16" ht="24.75" customHeight="1" thickBot="1" x14ac:dyDescent="0.3">
      <c r="A24" s="92"/>
      <c r="B24" s="93"/>
      <c r="C24" s="64" t="s">
        <v>1</v>
      </c>
      <c r="D24" s="93"/>
      <c r="E24" s="325"/>
      <c r="F24" s="94"/>
      <c r="G24" s="171">
        <f>G8+G11+G16+G22</f>
        <v>132390.10090000002</v>
      </c>
      <c r="H24" s="206">
        <v>112531.5</v>
      </c>
      <c r="I24" s="347"/>
      <c r="J24" s="137"/>
      <c r="K24" s="274"/>
      <c r="L24" s="121"/>
      <c r="M24" s="94"/>
      <c r="N24" s="95">
        <f>N11+N22+N8+N16</f>
        <v>61678.844109999998</v>
      </c>
      <c r="O24" s="95"/>
    </row>
    <row r="25" spans="1:16" ht="21.75" customHeight="1" x14ac:dyDescent="0.25">
      <c r="G25" s="326"/>
      <c r="H25" s="326"/>
      <c r="I25" s="367">
        <f>I8+I11+I16+I22</f>
        <v>90587.859410000005</v>
      </c>
      <c r="J25" s="326"/>
      <c r="K25" s="1"/>
      <c r="M25" s="326"/>
      <c r="N25" s="1"/>
      <c r="O25" s="53"/>
    </row>
    <row r="26" spans="1:16" ht="21" customHeight="1" x14ac:dyDescent="0.2">
      <c r="G26" s="1"/>
      <c r="H26" s="1"/>
      <c r="I26" s="1"/>
      <c r="J26" s="144"/>
      <c r="K26" s="1"/>
      <c r="M26" s="144"/>
      <c r="N26" s="1"/>
    </row>
    <row r="27" spans="1:16" x14ac:dyDescent="0.2">
      <c r="G27" s="1"/>
      <c r="H27" s="144"/>
      <c r="I27" s="1"/>
      <c r="J27" s="1"/>
      <c r="K27" s="1"/>
      <c r="M27" s="97"/>
    </row>
    <row r="28" spans="1:16" x14ac:dyDescent="0.2">
      <c r="G28" s="1"/>
      <c r="J28" s="1"/>
      <c r="K28" s="1"/>
      <c r="M28" s="97"/>
      <c r="N28" s="53"/>
    </row>
    <row r="29" spans="1:16" x14ac:dyDescent="0.2">
      <c r="P29" s="74"/>
    </row>
    <row r="32" spans="1:16" x14ac:dyDescent="0.2">
      <c r="I32" s="53"/>
    </row>
    <row r="34" spans="14:14" x14ac:dyDescent="0.2">
      <c r="N34" t="s">
        <v>89</v>
      </c>
    </row>
  </sheetData>
  <mergeCells count="13">
    <mergeCell ref="O1:O2"/>
    <mergeCell ref="O3:O5"/>
    <mergeCell ref="I3:J3"/>
    <mergeCell ref="F1:J2"/>
    <mergeCell ref="C17:F17"/>
    <mergeCell ref="G17:M17"/>
    <mergeCell ref="K9:N9"/>
    <mergeCell ref="K5:N5"/>
    <mergeCell ref="M12:N12"/>
    <mergeCell ref="K1:N2"/>
    <mergeCell ref="B5:G5"/>
    <mergeCell ref="B9:G9"/>
    <mergeCell ref="A1:E2"/>
  </mergeCells>
  <pageMargins left="0.51181102362204722" right="0.51181102362204722" top="0.78740157480314965" bottom="0.78740157480314965" header="0.31496062992125984" footer="0.31496062992125984"/>
  <pageSetup paperSize="9" scale="56" orientation="landscape" horizontalDpi="4294967293" verticalDpi="4294967293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topLeftCell="A4" zoomScale="65" zoomScaleNormal="79" zoomScaleSheetLayoutView="65" workbookViewId="0">
      <selection activeCell="Q20" sqref="Q20"/>
    </sheetView>
  </sheetViews>
  <sheetFormatPr defaultRowHeight="12.75" x14ac:dyDescent="0.2"/>
  <cols>
    <col min="1" max="1" width="7.5703125" customWidth="1"/>
    <col min="2" max="2" width="12.5703125" customWidth="1"/>
    <col min="3" max="3" width="69.85546875" customWidth="1"/>
    <col min="4" max="4" width="14.85546875" customWidth="1"/>
    <col min="5" max="5" width="10.5703125" customWidth="1"/>
    <col min="6" max="6" width="16" customWidth="1"/>
    <col min="7" max="7" width="19.140625" style="1" customWidth="1"/>
    <col min="8" max="8" width="16.7109375" customWidth="1"/>
    <col min="9" max="9" width="12.7109375" customWidth="1"/>
    <col min="10" max="10" width="9.5703125" customWidth="1"/>
    <col min="11" max="11" width="10.42578125" customWidth="1"/>
    <col min="12" max="12" width="13.7109375" customWidth="1"/>
    <col min="13" max="13" width="16.140625" style="399" customWidth="1"/>
  </cols>
  <sheetData>
    <row r="1" spans="1:14" ht="25.5" customHeight="1" thickBot="1" x14ac:dyDescent="0.25">
      <c r="A1" s="450" t="s">
        <v>86</v>
      </c>
      <c r="B1" s="451"/>
      <c r="C1" s="451"/>
      <c r="D1" s="451"/>
      <c r="E1" s="451"/>
      <c r="F1" s="451"/>
      <c r="G1" s="451"/>
      <c r="H1" s="451"/>
      <c r="I1" s="451"/>
      <c r="J1" s="452"/>
      <c r="K1" s="450" t="s">
        <v>62</v>
      </c>
      <c r="L1" s="451"/>
      <c r="M1" s="451"/>
    </row>
    <row r="2" spans="1:14" ht="27" customHeight="1" x14ac:dyDescent="0.2">
      <c r="A2" s="2" t="s">
        <v>4</v>
      </c>
      <c r="B2" s="3" t="s">
        <v>5</v>
      </c>
      <c r="C2" s="3" t="s">
        <v>6</v>
      </c>
      <c r="D2" s="3" t="s">
        <v>0</v>
      </c>
      <c r="E2" s="3" t="s">
        <v>7</v>
      </c>
      <c r="F2" s="3" t="s">
        <v>8</v>
      </c>
      <c r="G2" s="159" t="s">
        <v>71</v>
      </c>
      <c r="H2" s="209" t="s">
        <v>72</v>
      </c>
      <c r="I2" s="456" t="s">
        <v>70</v>
      </c>
      <c r="J2" s="457"/>
      <c r="K2" s="2" t="s">
        <v>7</v>
      </c>
      <c r="L2" s="160" t="s">
        <v>8</v>
      </c>
      <c r="M2" s="387" t="s">
        <v>9</v>
      </c>
      <c r="N2" s="115"/>
    </row>
    <row r="3" spans="1:14" ht="18.75" customHeight="1" x14ac:dyDescent="0.2">
      <c r="A3" s="213"/>
      <c r="B3" s="214"/>
      <c r="C3" s="215"/>
      <c r="D3" s="216"/>
      <c r="E3" s="216"/>
      <c r="F3" s="216"/>
      <c r="G3" s="217"/>
      <c r="H3" s="218"/>
      <c r="I3" s="214" t="s">
        <v>66</v>
      </c>
      <c r="J3" s="188" t="s">
        <v>67</v>
      </c>
      <c r="K3" s="213"/>
      <c r="L3" s="216"/>
      <c r="M3" s="388"/>
      <c r="N3" s="115"/>
    </row>
    <row r="4" spans="1:14" ht="18.75" customHeight="1" x14ac:dyDescent="0.2">
      <c r="A4" s="47">
        <v>1</v>
      </c>
      <c r="B4" s="453" t="s">
        <v>10</v>
      </c>
      <c r="C4" s="458"/>
      <c r="D4" s="108"/>
      <c r="E4" s="108"/>
      <c r="F4" s="108"/>
      <c r="G4" s="163"/>
      <c r="H4" s="164"/>
      <c r="I4" s="126"/>
      <c r="J4" s="126"/>
      <c r="K4" s="47"/>
      <c r="L4" s="108"/>
      <c r="M4" s="389"/>
    </row>
    <row r="5" spans="1:14" ht="38.25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3.22</v>
      </c>
      <c r="F5" s="9">
        <v>74.959999999999994</v>
      </c>
      <c r="G5" s="140">
        <v>241.37</v>
      </c>
      <c r="H5" s="180">
        <v>205.16</v>
      </c>
      <c r="I5" s="140"/>
      <c r="J5" s="140"/>
      <c r="K5" s="279">
        <v>3.22</v>
      </c>
      <c r="L5" s="9">
        <v>105.67</v>
      </c>
      <c r="M5" s="390" t="s">
        <v>54</v>
      </c>
    </row>
    <row r="6" spans="1:14" ht="24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42" t="s">
        <v>48</v>
      </c>
      <c r="F6" s="9">
        <v>493.25</v>
      </c>
      <c r="G6" s="140">
        <v>100.56</v>
      </c>
      <c r="H6" s="180">
        <v>85.48</v>
      </c>
      <c r="I6" s="140"/>
      <c r="J6" s="140"/>
      <c r="K6" s="280" t="s">
        <v>48</v>
      </c>
      <c r="L6" s="9">
        <v>5088.13</v>
      </c>
      <c r="M6" s="390" t="s">
        <v>54</v>
      </c>
    </row>
    <row r="7" spans="1:14" ht="18.75" customHeight="1" x14ac:dyDescent="0.2">
      <c r="A7" s="5"/>
      <c r="B7" s="4"/>
      <c r="C7" s="12" t="s">
        <v>14</v>
      </c>
      <c r="D7" s="7"/>
      <c r="E7" s="9"/>
      <c r="F7" s="9"/>
      <c r="G7" s="141">
        <v>341.93</v>
      </c>
      <c r="H7" s="181">
        <f>H5+H6</f>
        <v>290.64</v>
      </c>
      <c r="I7" s="141">
        <v>290.64</v>
      </c>
      <c r="J7" s="141"/>
      <c r="K7" s="281"/>
      <c r="L7" s="9"/>
      <c r="M7" s="391"/>
    </row>
    <row r="8" spans="1:14" ht="17.25" customHeight="1" x14ac:dyDescent="0.2">
      <c r="A8" s="47">
        <v>2</v>
      </c>
      <c r="B8" s="453" t="s">
        <v>15</v>
      </c>
      <c r="C8" s="454"/>
      <c r="D8" s="109"/>
      <c r="E8" s="109"/>
      <c r="F8" s="109"/>
      <c r="G8" s="164"/>
      <c r="H8" s="127"/>
      <c r="I8" s="127"/>
      <c r="J8" s="127"/>
      <c r="K8" s="282"/>
      <c r="L8" s="189"/>
      <c r="M8" s="392"/>
    </row>
    <row r="9" spans="1:14" ht="25.5" x14ac:dyDescent="0.2">
      <c r="A9" s="5" t="s">
        <v>16</v>
      </c>
      <c r="B9" s="4" t="s">
        <v>59</v>
      </c>
      <c r="C9" s="11" t="s">
        <v>43</v>
      </c>
      <c r="D9" s="7" t="s">
        <v>17</v>
      </c>
      <c r="E9" s="8">
        <v>11.52</v>
      </c>
      <c r="F9" s="9">
        <v>259.05</v>
      </c>
      <c r="G9" s="140">
        <f>E9*F9</f>
        <v>2984.2559999999999</v>
      </c>
      <c r="H9" s="180">
        <v>2536.62</v>
      </c>
      <c r="I9" s="140"/>
      <c r="J9" s="140"/>
      <c r="K9" s="279">
        <v>1.17</v>
      </c>
      <c r="L9" s="9">
        <v>4852.32</v>
      </c>
      <c r="M9" s="390" t="s">
        <v>54</v>
      </c>
    </row>
    <row r="10" spans="1:14" ht="18" customHeight="1" x14ac:dyDescent="0.2">
      <c r="A10" s="5"/>
      <c r="B10" s="4"/>
      <c r="C10" s="12" t="s">
        <v>18</v>
      </c>
      <c r="D10" s="7"/>
      <c r="E10" s="9"/>
      <c r="F10" s="9"/>
      <c r="G10" s="141">
        <f>G9</f>
        <v>2984.2559999999999</v>
      </c>
      <c r="H10" s="181">
        <f>H9</f>
        <v>2536.62</v>
      </c>
      <c r="I10" s="141">
        <v>2536.62</v>
      </c>
      <c r="J10" s="141"/>
      <c r="K10" s="281"/>
      <c r="L10" s="9"/>
      <c r="M10" s="391"/>
    </row>
    <row r="11" spans="1:14" ht="18.75" customHeight="1" x14ac:dyDescent="0.2">
      <c r="A11" s="47">
        <v>3</v>
      </c>
      <c r="B11" s="453" t="s">
        <v>52</v>
      </c>
      <c r="C11" s="454"/>
      <c r="D11" s="454"/>
      <c r="E11" s="454"/>
      <c r="F11" s="454"/>
      <c r="G11" s="454"/>
      <c r="H11" s="127"/>
      <c r="I11" s="127"/>
      <c r="J11" s="127"/>
      <c r="K11" s="455"/>
      <c r="L11" s="454"/>
      <c r="M11" s="454"/>
    </row>
    <row r="12" spans="1:14" ht="16.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34.5</v>
      </c>
      <c r="F12" s="19">
        <v>61.99</v>
      </c>
      <c r="G12" s="142">
        <f>E12*F12</f>
        <v>2138.6550000000002</v>
      </c>
      <c r="H12" s="182">
        <v>1817.86</v>
      </c>
      <c r="I12" s="142">
        <f>H12*0.5</f>
        <v>908.93</v>
      </c>
      <c r="J12" s="142">
        <f>I12/F12</f>
        <v>14.662526213905467</v>
      </c>
      <c r="K12" s="8">
        <v>34.5</v>
      </c>
      <c r="L12" s="19">
        <v>170.36</v>
      </c>
      <c r="M12" s="393" t="s">
        <v>54</v>
      </c>
    </row>
    <row r="13" spans="1:14" ht="15" customHeight="1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68.599999999999994</v>
      </c>
      <c r="F13" s="19">
        <v>15.3</v>
      </c>
      <c r="G13" s="142">
        <f>E13*F13</f>
        <v>1049.58</v>
      </c>
      <c r="H13" s="182">
        <v>892.14</v>
      </c>
      <c r="I13" s="142">
        <f>H13*0.5</f>
        <v>446.07</v>
      </c>
      <c r="J13" s="142">
        <f>I13/F13</f>
        <v>29.154901960784311</v>
      </c>
      <c r="K13" s="279">
        <v>68.599999999999994</v>
      </c>
      <c r="L13" s="19">
        <v>15.88</v>
      </c>
      <c r="M13" s="393" t="s">
        <v>54</v>
      </c>
    </row>
    <row r="14" spans="1:14" ht="18.75" customHeight="1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51.74</v>
      </c>
      <c r="F14" s="19">
        <v>5.0599999999999996</v>
      </c>
      <c r="G14" s="142">
        <f>E14*F14</f>
        <v>261.80439999999999</v>
      </c>
      <c r="H14" s="182">
        <v>222.53</v>
      </c>
      <c r="I14" s="142">
        <f>H14*0.5</f>
        <v>111.265</v>
      </c>
      <c r="J14" s="142">
        <f>I14/F14</f>
        <v>21.989130434782609</v>
      </c>
      <c r="K14" s="8">
        <v>51.74</v>
      </c>
      <c r="L14" s="19">
        <v>10.199999999999999</v>
      </c>
      <c r="M14" s="393" t="s">
        <v>54</v>
      </c>
    </row>
    <row r="15" spans="1:14" ht="18" customHeight="1" x14ac:dyDescent="0.2">
      <c r="A15" s="14"/>
      <c r="B15" s="15"/>
      <c r="C15" s="22" t="s">
        <v>24</v>
      </c>
      <c r="D15" s="15"/>
      <c r="E15" s="15"/>
      <c r="F15" s="15"/>
      <c r="G15" s="143">
        <f>G12+G13+G14</f>
        <v>3450.0394000000001</v>
      </c>
      <c r="H15" s="183">
        <f>H12+H13+H14</f>
        <v>2932.53</v>
      </c>
      <c r="I15" s="143">
        <f>I12+I13+I14</f>
        <v>1466.2650000000001</v>
      </c>
      <c r="J15" s="143"/>
      <c r="K15" s="14"/>
      <c r="L15" s="15"/>
      <c r="M15" s="394"/>
    </row>
    <row r="16" spans="1:14" ht="18.75" customHeight="1" x14ac:dyDescent="0.2">
      <c r="A16" s="47">
        <v>4</v>
      </c>
      <c r="B16" s="48"/>
      <c r="C16" s="453" t="s">
        <v>25</v>
      </c>
      <c r="D16" s="454"/>
      <c r="E16" s="454"/>
      <c r="F16" s="454"/>
      <c r="G16" s="454"/>
      <c r="H16" s="127"/>
      <c r="I16" s="127"/>
      <c r="J16" s="127"/>
      <c r="K16" s="455"/>
      <c r="L16" s="454"/>
      <c r="M16" s="454"/>
    </row>
    <row r="17" spans="1:13" ht="16.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51.74</v>
      </c>
      <c r="F17" s="24">
        <v>61.99</v>
      </c>
      <c r="G17" s="140">
        <f>E17*F17</f>
        <v>3207.3626000000004</v>
      </c>
      <c r="H17" s="180">
        <v>2726.26</v>
      </c>
      <c r="I17" s="140">
        <v>1539.63</v>
      </c>
      <c r="J17" s="140">
        <f>I17/F17</f>
        <v>24.836747862558479</v>
      </c>
      <c r="K17" s="279">
        <v>23.55799</v>
      </c>
      <c r="L17" s="24">
        <v>170.36</v>
      </c>
      <c r="M17" s="395">
        <f>L17*K17</f>
        <v>4013.3391764000003</v>
      </c>
    </row>
    <row r="18" spans="1:13" ht="15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34.5</v>
      </c>
      <c r="F18" s="24">
        <v>74.38</v>
      </c>
      <c r="G18" s="156">
        <f>E18*F18</f>
        <v>2566.1099999999997</v>
      </c>
      <c r="H18" s="210">
        <v>2181.19</v>
      </c>
      <c r="I18" s="156">
        <v>1231.81</v>
      </c>
      <c r="J18" s="156">
        <f>I18/F18</f>
        <v>16.561037913417586</v>
      </c>
      <c r="K18" s="279">
        <v>15.708349999999999</v>
      </c>
      <c r="L18" s="24">
        <v>195.92</v>
      </c>
      <c r="M18" s="396">
        <f>L18*K18</f>
        <v>3077.5799319999996</v>
      </c>
    </row>
    <row r="19" spans="1:13" ht="16.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51.74</v>
      </c>
      <c r="F19" s="9">
        <v>18.61</v>
      </c>
      <c r="G19" s="157">
        <f>E19*F19</f>
        <v>962.88139999999999</v>
      </c>
      <c r="H19" s="211">
        <v>818.45</v>
      </c>
      <c r="I19" s="157">
        <v>462.21</v>
      </c>
      <c r="J19" s="157">
        <f>I19/F19</f>
        <v>24.83664696399785</v>
      </c>
      <c r="K19" s="279">
        <v>23.558098999999999</v>
      </c>
      <c r="L19" s="9">
        <v>28.83</v>
      </c>
      <c r="M19" s="390">
        <f>L19*K19</f>
        <v>679.17999416999987</v>
      </c>
    </row>
    <row r="20" spans="1:13" ht="16.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51.74</v>
      </c>
      <c r="F20" s="9">
        <v>22.37</v>
      </c>
      <c r="G20" s="157">
        <f>E20*F20</f>
        <v>1157.4238</v>
      </c>
      <c r="H20" s="211">
        <v>983</v>
      </c>
      <c r="I20" s="157">
        <v>555.6</v>
      </c>
      <c r="J20" s="157">
        <f>I20/F20</f>
        <v>24.836835046937864</v>
      </c>
      <c r="K20" s="279">
        <v>23.557950000000002</v>
      </c>
      <c r="L20" s="9">
        <v>34.68</v>
      </c>
      <c r="M20" s="390">
        <f>L20*K20</f>
        <v>816.98970600000007</v>
      </c>
    </row>
    <row r="21" spans="1:13" ht="17.25" customHeight="1" x14ac:dyDescent="0.2">
      <c r="A21" s="5"/>
      <c r="B21" s="25"/>
      <c r="C21" s="29" t="s">
        <v>38</v>
      </c>
      <c r="D21" s="27"/>
      <c r="E21" s="30"/>
      <c r="F21" s="9"/>
      <c r="G21" s="141">
        <f>G17+G18+G19+G20</f>
        <v>7893.7777999999998</v>
      </c>
      <c r="H21" s="181">
        <f>H17+H18+H19+H20</f>
        <v>6708.9000000000005</v>
      </c>
      <c r="I21" s="141">
        <f>I22-I15</f>
        <v>3789.2550000000001</v>
      </c>
      <c r="J21" s="141"/>
      <c r="K21" s="283"/>
      <c r="L21" s="9"/>
      <c r="M21" s="391">
        <f>M17+M18+M19+M20</f>
        <v>8587.0888085699989</v>
      </c>
    </row>
    <row r="22" spans="1:13" ht="13.5" hidden="1" thickBot="1" x14ac:dyDescent="0.25">
      <c r="A22" s="31"/>
      <c r="B22" s="32"/>
      <c r="C22" s="33" t="s">
        <v>1</v>
      </c>
      <c r="D22" s="32"/>
      <c r="E22" s="32"/>
      <c r="F22" s="34"/>
      <c r="G22" s="153">
        <f>G7+G10+G15+G21</f>
        <v>14670.003199999999</v>
      </c>
      <c r="H22" s="212">
        <v>12469.5</v>
      </c>
      <c r="I22" s="153">
        <v>5255.52</v>
      </c>
      <c r="J22" s="306"/>
      <c r="K22" s="327"/>
      <c r="L22" s="334"/>
      <c r="M22" s="397">
        <f>M7+M10+M15+M21</f>
        <v>8587.0888085699989</v>
      </c>
    </row>
    <row r="23" spans="1:13" ht="18.75" customHeight="1" thickBot="1" x14ac:dyDescent="0.25">
      <c r="A23" s="328"/>
      <c r="B23" s="329"/>
      <c r="C23" s="330" t="s">
        <v>1</v>
      </c>
      <c r="D23" s="329"/>
      <c r="E23" s="329"/>
      <c r="F23" s="331"/>
      <c r="G23" s="332">
        <f>G7+G10+G15+G21</f>
        <v>14670.003199999999</v>
      </c>
      <c r="H23" s="332">
        <f>H7+H10+H15+H21</f>
        <v>12468.69</v>
      </c>
      <c r="I23" s="332">
        <f>I15+I21</f>
        <v>5255.52</v>
      </c>
      <c r="J23" s="35"/>
      <c r="K23" s="333"/>
      <c r="L23" s="34"/>
      <c r="M23" s="398">
        <f>M7+M10+M15+M21</f>
        <v>8587.0888085699989</v>
      </c>
    </row>
    <row r="24" spans="1:13" ht="21.75" customHeight="1" x14ac:dyDescent="0.2"/>
    <row r="25" spans="1:13" ht="18.75" customHeight="1" x14ac:dyDescent="0.2"/>
    <row r="26" spans="1:13" x14ac:dyDescent="0.2">
      <c r="L26" s="97"/>
    </row>
    <row r="33" spans="4:8" x14ac:dyDescent="0.2">
      <c r="H33" s="53"/>
    </row>
    <row r="35" spans="4:8" x14ac:dyDescent="0.2">
      <c r="D35" s="1"/>
    </row>
  </sheetData>
  <mergeCells count="9">
    <mergeCell ref="A1:J1"/>
    <mergeCell ref="B11:G11"/>
    <mergeCell ref="C16:G16"/>
    <mergeCell ref="K1:M1"/>
    <mergeCell ref="K11:M11"/>
    <mergeCell ref="K16:M16"/>
    <mergeCell ref="I2:J2"/>
    <mergeCell ref="B4:C4"/>
    <mergeCell ref="B8:C8"/>
  </mergeCells>
  <pageMargins left="0.51181102362204722" right="0.51181102362204722" top="0.78740157480314965" bottom="0.78740157480314965" header="0.31496062992125984" footer="0.31496062992125984"/>
  <pageSetup paperSize="9" scale="59" orientation="landscape" horizontalDpi="4294967293" verticalDpi="4294967293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="60" zoomScaleNormal="75" workbookViewId="0">
      <selection activeCell="K21" sqref="K21"/>
    </sheetView>
  </sheetViews>
  <sheetFormatPr defaultRowHeight="12.75" x14ac:dyDescent="0.2"/>
  <cols>
    <col min="2" max="2" width="12.85546875" customWidth="1"/>
    <col min="3" max="3" width="73.140625" customWidth="1"/>
    <col min="4" max="4" width="10.5703125" customWidth="1"/>
    <col min="5" max="5" width="9.85546875" customWidth="1"/>
    <col min="6" max="6" width="13.28515625" customWidth="1"/>
    <col min="7" max="7" width="15.5703125" style="207" customWidth="1"/>
    <col min="8" max="8" width="15.5703125" customWidth="1"/>
    <col min="9" max="9" width="11.85546875" customWidth="1"/>
    <col min="10" max="10" width="11.140625" customWidth="1"/>
    <col min="11" max="11" width="9" customWidth="1"/>
    <col min="12" max="12" width="12.28515625" customWidth="1"/>
    <col min="13" max="13" width="14.5703125" customWidth="1"/>
    <col min="14" max="14" width="11.28515625" customWidth="1"/>
  </cols>
  <sheetData>
    <row r="1" spans="1:14" ht="24.75" customHeight="1" thickBot="1" x14ac:dyDescent="0.25">
      <c r="A1" s="459" t="s">
        <v>87</v>
      </c>
      <c r="B1" s="460"/>
      <c r="C1" s="460"/>
      <c r="D1" s="460"/>
      <c r="E1" s="460"/>
      <c r="F1" s="460"/>
      <c r="G1" s="460"/>
      <c r="H1" s="460"/>
      <c r="I1" s="460"/>
      <c r="J1" s="471"/>
      <c r="K1" s="459" t="s">
        <v>80</v>
      </c>
      <c r="L1" s="460"/>
      <c r="M1" s="461"/>
    </row>
    <row r="2" spans="1:14" ht="37.5" customHeight="1" x14ac:dyDescent="0.2">
      <c r="A2" s="2" t="s">
        <v>4</v>
      </c>
      <c r="B2" s="3" t="s">
        <v>5</v>
      </c>
      <c r="C2" s="3" t="s">
        <v>6</v>
      </c>
      <c r="D2" s="3" t="s">
        <v>0</v>
      </c>
      <c r="E2" s="3" t="s">
        <v>74</v>
      </c>
      <c r="F2" s="3" t="s">
        <v>75</v>
      </c>
      <c r="G2" s="160" t="s">
        <v>64</v>
      </c>
      <c r="H2" s="209" t="s">
        <v>72</v>
      </c>
      <c r="I2" s="456" t="s">
        <v>73</v>
      </c>
      <c r="J2" s="457"/>
      <c r="K2" s="2" t="s">
        <v>7</v>
      </c>
      <c r="L2" s="160" t="s">
        <v>8</v>
      </c>
      <c r="M2" s="158" t="s">
        <v>9</v>
      </c>
      <c r="N2" s="115"/>
    </row>
    <row r="3" spans="1:14" ht="27.75" customHeight="1" x14ac:dyDescent="0.2">
      <c r="A3" s="213"/>
      <c r="B3" s="216"/>
      <c r="C3" s="216"/>
      <c r="D3" s="216"/>
      <c r="E3" s="216"/>
      <c r="F3" s="216"/>
      <c r="G3" s="216"/>
      <c r="H3" s="218"/>
      <c r="I3" s="54" t="s">
        <v>66</v>
      </c>
      <c r="J3" s="162" t="s">
        <v>67</v>
      </c>
      <c r="K3" s="213"/>
      <c r="L3" s="221"/>
      <c r="M3" s="223"/>
      <c r="N3" s="115"/>
    </row>
    <row r="4" spans="1:14" ht="19.5" customHeight="1" x14ac:dyDescent="0.2">
      <c r="A4" s="45">
        <v>1</v>
      </c>
      <c r="B4" s="462" t="s">
        <v>10</v>
      </c>
      <c r="C4" s="462"/>
      <c r="D4" s="462"/>
      <c r="E4" s="462"/>
      <c r="F4" s="462"/>
      <c r="G4" s="463"/>
      <c r="H4" s="165"/>
      <c r="I4" s="155"/>
      <c r="J4" s="155"/>
      <c r="K4" s="466"/>
      <c r="L4" s="462"/>
      <c r="M4" s="467"/>
    </row>
    <row r="5" spans="1:14" ht="42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8.18</v>
      </c>
      <c r="F5" s="9">
        <v>74.959999999999994</v>
      </c>
      <c r="G5" s="185">
        <v>613.91999999999996</v>
      </c>
      <c r="H5" s="180">
        <v>521.83000000000004</v>
      </c>
      <c r="I5" s="157"/>
      <c r="J5" s="157"/>
      <c r="K5" s="279">
        <v>8.18</v>
      </c>
      <c r="L5" s="9">
        <v>105.67</v>
      </c>
      <c r="M5" s="28" t="s">
        <v>54</v>
      </c>
    </row>
    <row r="6" spans="1:14" ht="25.5" x14ac:dyDescent="0.2">
      <c r="A6" s="5" t="s">
        <v>3</v>
      </c>
      <c r="B6" s="4" t="s">
        <v>45</v>
      </c>
      <c r="C6" s="11" t="s">
        <v>42</v>
      </c>
      <c r="D6" s="7" t="s">
        <v>13</v>
      </c>
      <c r="E6" s="42" t="s">
        <v>49</v>
      </c>
      <c r="F6" s="9">
        <v>493.25</v>
      </c>
      <c r="G6" s="185">
        <v>238.77</v>
      </c>
      <c r="H6" s="180">
        <v>202.95</v>
      </c>
      <c r="I6" s="140"/>
      <c r="J6" s="140"/>
      <c r="K6" s="280" t="s">
        <v>49</v>
      </c>
      <c r="L6" s="9">
        <v>5943.06</v>
      </c>
      <c r="M6" s="28" t="s">
        <v>54</v>
      </c>
    </row>
    <row r="7" spans="1:14" ht="20.25" customHeight="1" x14ac:dyDescent="0.2">
      <c r="A7" s="5"/>
      <c r="B7" s="4"/>
      <c r="C7" s="12" t="s">
        <v>14</v>
      </c>
      <c r="D7" s="7"/>
      <c r="E7" s="9"/>
      <c r="F7" s="9"/>
      <c r="G7" s="177">
        <v>852.69</v>
      </c>
      <c r="H7" s="181">
        <f>H5+H6</f>
        <v>724.78</v>
      </c>
      <c r="I7" s="141">
        <f>H7</f>
        <v>724.78</v>
      </c>
      <c r="J7" s="141"/>
      <c r="K7" s="281"/>
      <c r="L7" s="9"/>
      <c r="M7" s="13"/>
    </row>
    <row r="8" spans="1:14" ht="16.5" customHeight="1" x14ac:dyDescent="0.2">
      <c r="A8" s="45">
        <v>2</v>
      </c>
      <c r="B8" s="464" t="s">
        <v>15</v>
      </c>
      <c r="C8" s="465"/>
      <c r="D8" s="465"/>
      <c r="E8" s="465"/>
      <c r="F8" s="465"/>
      <c r="G8" s="465"/>
      <c r="H8" s="154"/>
      <c r="I8" s="154"/>
      <c r="J8" s="154"/>
      <c r="K8" s="468"/>
      <c r="L8" s="465"/>
      <c r="M8" s="469"/>
    </row>
    <row r="9" spans="1:14" ht="25.5" customHeight="1" x14ac:dyDescent="0.2">
      <c r="A9" s="5" t="s">
        <v>16</v>
      </c>
      <c r="B9" s="4" t="s">
        <v>60</v>
      </c>
      <c r="C9" s="71" t="s">
        <v>55</v>
      </c>
      <c r="D9" s="7" t="s">
        <v>17</v>
      </c>
      <c r="E9" s="8">
        <v>29.28</v>
      </c>
      <c r="F9" s="9">
        <v>259.05</v>
      </c>
      <c r="G9" s="185">
        <v>7584.98</v>
      </c>
      <c r="H9" s="180">
        <v>6447.23</v>
      </c>
      <c r="I9" s="140"/>
      <c r="J9" s="140"/>
      <c r="K9" s="279">
        <v>2.7</v>
      </c>
      <c r="L9" s="9">
        <v>4852.32</v>
      </c>
      <c r="M9" s="28" t="s">
        <v>54</v>
      </c>
    </row>
    <row r="10" spans="1:14" ht="16.5" customHeight="1" x14ac:dyDescent="0.2">
      <c r="A10" s="5"/>
      <c r="B10" s="4"/>
      <c r="C10" s="12" t="s">
        <v>18</v>
      </c>
      <c r="D10" s="7"/>
      <c r="E10" s="9"/>
      <c r="F10" s="9"/>
      <c r="G10" s="177">
        <v>7584.98</v>
      </c>
      <c r="H10" s="181">
        <f>H9</f>
        <v>6447.23</v>
      </c>
      <c r="I10" s="141">
        <f>H10</f>
        <v>6447.23</v>
      </c>
      <c r="J10" s="141"/>
      <c r="K10" s="281"/>
      <c r="L10" s="9"/>
      <c r="M10" s="13"/>
    </row>
    <row r="11" spans="1:14" ht="22.5" customHeight="1" x14ac:dyDescent="0.2">
      <c r="A11" s="45">
        <v>3</v>
      </c>
      <c r="B11" s="463" t="s">
        <v>53</v>
      </c>
      <c r="C11" s="465"/>
      <c r="D11" s="465"/>
      <c r="E11" s="465"/>
      <c r="F11" s="465"/>
      <c r="G11" s="465"/>
      <c r="H11" s="154"/>
      <c r="I11" s="154"/>
      <c r="J11" s="154"/>
      <c r="K11" s="470"/>
      <c r="L11" s="465"/>
      <c r="M11" s="469"/>
    </row>
    <row r="12" spans="1:14" ht="22.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87.65</v>
      </c>
      <c r="F12" s="19">
        <v>61.99</v>
      </c>
      <c r="G12" s="19">
        <v>5433.42</v>
      </c>
      <c r="H12" s="182">
        <v>4618.41</v>
      </c>
      <c r="I12" s="142"/>
      <c r="J12" s="142"/>
      <c r="K12" s="279">
        <v>87.65</v>
      </c>
      <c r="L12" s="19">
        <v>170.36</v>
      </c>
      <c r="M12" s="20" t="s">
        <v>54</v>
      </c>
    </row>
    <row r="13" spans="1:14" ht="15.75" customHeight="1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174.3</v>
      </c>
      <c r="F13" s="19">
        <v>15.3</v>
      </c>
      <c r="G13" s="19">
        <v>2666.79</v>
      </c>
      <c r="H13" s="182">
        <v>2266.77</v>
      </c>
      <c r="I13" s="142"/>
      <c r="J13" s="142"/>
      <c r="K13" s="279">
        <v>174.3</v>
      </c>
      <c r="L13" s="19">
        <v>15.88</v>
      </c>
      <c r="M13" s="20" t="s">
        <v>54</v>
      </c>
    </row>
    <row r="14" spans="1:14" ht="18" customHeight="1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131.47</v>
      </c>
      <c r="F14" s="19">
        <v>5.0599999999999996</v>
      </c>
      <c r="G14" s="19">
        <v>665.24</v>
      </c>
      <c r="H14" s="182">
        <v>565.45000000000005</v>
      </c>
      <c r="I14" s="142"/>
      <c r="J14" s="142"/>
      <c r="K14" s="279">
        <v>131.47</v>
      </c>
      <c r="L14" s="19">
        <v>10.199999999999999</v>
      </c>
      <c r="M14" s="20" t="s">
        <v>54</v>
      </c>
    </row>
    <row r="15" spans="1:14" ht="18" customHeight="1" x14ac:dyDescent="0.2">
      <c r="A15" s="14"/>
      <c r="B15" s="15"/>
      <c r="C15" s="22" t="s">
        <v>24</v>
      </c>
      <c r="D15" s="15"/>
      <c r="E15" s="15"/>
      <c r="F15" s="15"/>
      <c r="G15" s="186">
        <v>8765.4500000000007</v>
      </c>
      <c r="H15" s="183">
        <f>H12+H13+H14</f>
        <v>7450.63</v>
      </c>
      <c r="I15" s="143">
        <f>H15</f>
        <v>7450.63</v>
      </c>
      <c r="J15" s="143"/>
      <c r="K15" s="14"/>
      <c r="L15" s="15"/>
      <c r="M15" s="23"/>
    </row>
    <row r="16" spans="1:14" ht="22.5" customHeight="1" x14ac:dyDescent="0.2">
      <c r="A16" s="45">
        <v>4</v>
      </c>
      <c r="B16" s="46"/>
      <c r="C16" s="111" t="s">
        <v>25</v>
      </c>
      <c r="D16" s="110"/>
      <c r="E16" s="110"/>
      <c r="F16" s="110"/>
      <c r="G16" s="165"/>
      <c r="H16" s="154"/>
      <c r="I16" s="154"/>
      <c r="J16" s="154"/>
      <c r="K16" s="194"/>
      <c r="L16" s="190"/>
      <c r="M16" s="191"/>
    </row>
    <row r="17" spans="1:13" ht="21.7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131.47</v>
      </c>
      <c r="F17" s="24">
        <v>61.99</v>
      </c>
      <c r="G17" s="185">
        <v>8149.83</v>
      </c>
      <c r="H17" s="180">
        <v>6927.36</v>
      </c>
      <c r="I17" s="140">
        <v>5230.1499999999996</v>
      </c>
      <c r="J17" s="140">
        <f>I17/E17</f>
        <v>39.782079561877232</v>
      </c>
      <c r="K17" s="279">
        <v>59.837339999999998</v>
      </c>
      <c r="L17" s="24">
        <v>170.36</v>
      </c>
      <c r="M17" s="10">
        <f>PRODUCT(K17,L17)</f>
        <v>10193.889242400001</v>
      </c>
    </row>
    <row r="18" spans="1:13" ht="24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87.65</v>
      </c>
      <c r="F18" s="24">
        <v>74.38</v>
      </c>
      <c r="G18" s="219">
        <v>6519.41</v>
      </c>
      <c r="H18" s="210">
        <v>5541.5</v>
      </c>
      <c r="I18" s="156">
        <v>4183.83</v>
      </c>
      <c r="J18" s="156">
        <f>I18/E18</f>
        <v>47.733371363377067</v>
      </c>
      <c r="K18" s="279">
        <v>39.893059999999998</v>
      </c>
      <c r="L18" s="24">
        <v>195.92</v>
      </c>
      <c r="M18" s="10">
        <f>PRODUCT(K18,L18)</f>
        <v>7815.848315199999</v>
      </c>
    </row>
    <row r="19" spans="1:13" ht="17.2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131.47</v>
      </c>
      <c r="F19" s="9">
        <v>18.61</v>
      </c>
      <c r="G19" s="222">
        <v>2446.66</v>
      </c>
      <c r="H19" s="211">
        <v>2079.66</v>
      </c>
      <c r="I19" s="157">
        <v>1570.14</v>
      </c>
      <c r="J19" s="157">
        <f>I19/E19</f>
        <v>11.942952764889329</v>
      </c>
      <c r="K19" s="279">
        <v>59.837322</v>
      </c>
      <c r="L19" s="9">
        <v>28.83</v>
      </c>
      <c r="M19" s="28">
        <f>K19*L19</f>
        <v>1725.10999326</v>
      </c>
    </row>
    <row r="20" spans="1:13" ht="18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131.47</v>
      </c>
      <c r="F20" s="9">
        <v>22.37</v>
      </c>
      <c r="G20" s="222">
        <v>2940.98</v>
      </c>
      <c r="H20" s="211">
        <v>2499.83</v>
      </c>
      <c r="I20" s="157">
        <v>1887.37</v>
      </c>
      <c r="J20" s="157">
        <f>I20/E20</f>
        <v>14.355898684110443</v>
      </c>
      <c r="K20" s="279">
        <v>59.83737</v>
      </c>
      <c r="L20" s="9">
        <v>34.68</v>
      </c>
      <c r="M20" s="28">
        <f>K20*L20</f>
        <v>2075.1599916</v>
      </c>
    </row>
    <row r="21" spans="1:13" ht="18.75" customHeight="1" x14ac:dyDescent="0.2">
      <c r="A21" s="5"/>
      <c r="B21" s="25"/>
      <c r="C21" s="29" t="s">
        <v>38</v>
      </c>
      <c r="D21" s="27"/>
      <c r="E21" s="30"/>
      <c r="F21" s="9"/>
      <c r="G21" s="177">
        <f>G17+G18+G19+G20</f>
        <v>20056.88</v>
      </c>
      <c r="H21" s="181">
        <f>H23-H15-H10-H7</f>
        <v>17048.36</v>
      </c>
      <c r="I21" s="141">
        <f>I23-I15-I10-I7</f>
        <v>9288.9699999999993</v>
      </c>
      <c r="J21" s="141"/>
      <c r="K21" s="283"/>
      <c r="L21" s="9"/>
      <c r="M21" s="13">
        <f>M17+M18+M19+M20</f>
        <v>21810.00754246</v>
      </c>
    </row>
    <row r="22" spans="1:13" ht="18.75" customHeight="1" x14ac:dyDescent="0.2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35"/>
      <c r="L22" s="303"/>
      <c r="M22" s="336"/>
    </row>
    <row r="23" spans="1:13" ht="18.75" customHeight="1" thickBot="1" x14ac:dyDescent="0.25">
      <c r="A23" s="31"/>
      <c r="B23" s="32"/>
      <c r="C23" s="33" t="s">
        <v>1</v>
      </c>
      <c r="D23" s="32"/>
      <c r="E23" s="32"/>
      <c r="F23" s="34"/>
      <c r="G23" s="220">
        <f>G7+G10+G15+G21</f>
        <v>37260</v>
      </c>
      <c r="H23" s="212">
        <v>31671</v>
      </c>
      <c r="I23" s="153">
        <v>23911.61</v>
      </c>
      <c r="J23" s="153"/>
      <c r="K23" s="284"/>
      <c r="L23" s="34"/>
      <c r="M23" s="35">
        <f>M7+M10+M15+M21</f>
        <v>21810.00754246</v>
      </c>
    </row>
    <row r="24" spans="1:13" ht="20.25" customHeight="1" x14ac:dyDescent="0.2">
      <c r="G24" s="1"/>
      <c r="H24" s="326"/>
    </row>
    <row r="25" spans="1:13" ht="20.25" customHeight="1" x14ac:dyDescent="0.2">
      <c r="G25" s="1"/>
      <c r="H25" s="1"/>
    </row>
    <row r="26" spans="1:13" x14ac:dyDescent="0.2">
      <c r="G26" s="1"/>
      <c r="H26" s="144"/>
      <c r="L26" s="97"/>
      <c r="M26" s="53"/>
    </row>
    <row r="27" spans="1:13" x14ac:dyDescent="0.2">
      <c r="I27" s="53"/>
      <c r="L27" s="97"/>
      <c r="M27" s="53"/>
    </row>
  </sheetData>
  <mergeCells count="9">
    <mergeCell ref="K1:M1"/>
    <mergeCell ref="B4:G4"/>
    <mergeCell ref="B8:G8"/>
    <mergeCell ref="B11:G11"/>
    <mergeCell ref="K4:M4"/>
    <mergeCell ref="K8:M8"/>
    <mergeCell ref="K11:M11"/>
    <mergeCell ref="I2:J2"/>
    <mergeCell ref="A1:J1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C10" zoomScale="75" zoomScaleNormal="85" zoomScaleSheetLayoutView="75" workbookViewId="0">
      <selection activeCell="M26" sqref="M26"/>
    </sheetView>
  </sheetViews>
  <sheetFormatPr defaultRowHeight="12.75" x14ac:dyDescent="0.2"/>
  <cols>
    <col min="2" max="2" width="13.140625" customWidth="1"/>
    <col min="3" max="3" width="67.28515625" customWidth="1"/>
    <col min="4" max="4" width="11.5703125" customWidth="1"/>
    <col min="6" max="6" width="11.5703125" customWidth="1"/>
    <col min="7" max="7" width="14.5703125" style="207" customWidth="1"/>
    <col min="8" max="8" width="18.7109375" customWidth="1"/>
    <col min="9" max="9" width="15.7109375" customWidth="1"/>
    <col min="10" max="10" width="9.28515625" customWidth="1"/>
    <col min="11" max="11" width="9.140625" style="235"/>
    <col min="12" max="12" width="13.28515625" customWidth="1"/>
    <col min="13" max="13" width="15" customWidth="1"/>
    <col min="14" max="14" width="9.7109375" bestFit="1" customWidth="1"/>
  </cols>
  <sheetData>
    <row r="1" spans="1:14" x14ac:dyDescent="0.2">
      <c r="A1" s="480" t="s">
        <v>82</v>
      </c>
      <c r="B1" s="481"/>
      <c r="C1" s="481"/>
      <c r="D1" s="481"/>
      <c r="E1" s="481"/>
      <c r="F1" s="481"/>
      <c r="G1" s="481"/>
      <c r="H1" s="129"/>
      <c r="I1" s="129"/>
      <c r="J1" s="129"/>
      <c r="K1" s="474" t="s">
        <v>62</v>
      </c>
      <c r="L1" s="475"/>
      <c r="M1" s="476"/>
    </row>
    <row r="2" spans="1:14" ht="23.25" customHeight="1" thickBot="1" x14ac:dyDescent="0.25">
      <c r="A2" s="482"/>
      <c r="B2" s="483"/>
      <c r="C2" s="483"/>
      <c r="D2" s="483"/>
      <c r="E2" s="483"/>
      <c r="F2" s="483"/>
      <c r="G2" s="483"/>
      <c r="H2" s="130"/>
      <c r="I2" s="130"/>
      <c r="J2" s="130"/>
      <c r="K2" s="477"/>
      <c r="L2" s="478"/>
      <c r="M2" s="479"/>
    </row>
    <row r="3" spans="1:14" ht="33" customHeight="1" x14ac:dyDescent="0.2">
      <c r="A3" s="2" t="s">
        <v>4</v>
      </c>
      <c r="B3" s="3" t="s">
        <v>5</v>
      </c>
      <c r="C3" s="3" t="s">
        <v>6</v>
      </c>
      <c r="D3" s="3" t="s">
        <v>81</v>
      </c>
      <c r="E3" s="3" t="s">
        <v>74</v>
      </c>
      <c r="F3" s="160" t="s">
        <v>8</v>
      </c>
      <c r="G3" s="160" t="s">
        <v>69</v>
      </c>
      <c r="H3" s="224" t="s">
        <v>72</v>
      </c>
      <c r="I3" s="456" t="s">
        <v>70</v>
      </c>
      <c r="J3" s="488"/>
      <c r="K3" s="2" t="s">
        <v>74</v>
      </c>
      <c r="L3" s="160" t="s">
        <v>8</v>
      </c>
      <c r="M3" s="158" t="s">
        <v>9</v>
      </c>
      <c r="N3" s="115"/>
    </row>
    <row r="4" spans="1:14" ht="21" customHeight="1" x14ac:dyDescent="0.2">
      <c r="A4" s="213"/>
      <c r="B4" s="216"/>
      <c r="C4" s="216"/>
      <c r="D4" s="216"/>
      <c r="E4" s="216"/>
      <c r="F4" s="216"/>
      <c r="G4" s="221"/>
      <c r="H4" s="218"/>
      <c r="I4" s="214" t="s">
        <v>66</v>
      </c>
      <c r="J4" s="162" t="s">
        <v>67</v>
      </c>
      <c r="K4" s="213"/>
      <c r="L4" s="216"/>
      <c r="M4" s="62"/>
      <c r="N4" s="115"/>
    </row>
    <row r="5" spans="1:14" ht="18" customHeight="1" x14ac:dyDescent="0.2">
      <c r="A5" s="49">
        <v>1</v>
      </c>
      <c r="B5" s="485" t="s">
        <v>10</v>
      </c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89"/>
    </row>
    <row r="6" spans="1:14" ht="54" customHeight="1" x14ac:dyDescent="0.2">
      <c r="A6" s="5" t="s">
        <v>2</v>
      </c>
      <c r="B6" s="4" t="s">
        <v>11</v>
      </c>
      <c r="C6" s="6" t="s">
        <v>44</v>
      </c>
      <c r="D6" s="7" t="s">
        <v>12</v>
      </c>
      <c r="E6" s="8">
        <v>69.42</v>
      </c>
      <c r="F6" s="9">
        <v>74.959999999999994</v>
      </c>
      <c r="G6" s="185">
        <f>E6*F6</f>
        <v>5203.7231999999995</v>
      </c>
      <c r="H6" s="180">
        <v>4423.16</v>
      </c>
      <c r="I6" s="157"/>
      <c r="J6" s="157"/>
      <c r="K6" s="279">
        <v>69.42</v>
      </c>
      <c r="L6" s="8">
        <v>105.67</v>
      </c>
      <c r="M6" s="233" t="s">
        <v>54</v>
      </c>
    </row>
    <row r="7" spans="1:14" ht="27" customHeight="1" x14ac:dyDescent="0.2">
      <c r="A7" s="5" t="s">
        <v>3</v>
      </c>
      <c r="B7" s="4" t="s">
        <v>45</v>
      </c>
      <c r="C7" s="11" t="s">
        <v>42</v>
      </c>
      <c r="D7" s="7" t="s">
        <v>13</v>
      </c>
      <c r="E7" s="42">
        <v>3.0130599999999998</v>
      </c>
      <c r="F7" s="9">
        <v>493.25</v>
      </c>
      <c r="G7" s="185">
        <f>E7*F7</f>
        <v>1486.1918449999998</v>
      </c>
      <c r="H7" s="180">
        <v>1263.26</v>
      </c>
      <c r="I7" s="140"/>
      <c r="J7" s="140"/>
      <c r="K7" s="280">
        <v>3.0130599999999998</v>
      </c>
      <c r="L7" s="8">
        <v>5943.06</v>
      </c>
      <c r="M7" s="233" t="s">
        <v>54</v>
      </c>
    </row>
    <row r="8" spans="1:14" ht="23.25" customHeight="1" x14ac:dyDescent="0.2">
      <c r="A8" s="5"/>
      <c r="B8" s="4"/>
      <c r="C8" s="12" t="s">
        <v>14</v>
      </c>
      <c r="D8" s="7"/>
      <c r="E8" s="9"/>
      <c r="F8" s="9"/>
      <c r="G8" s="177">
        <f>SUM(G6:G7)</f>
        <v>6689.9150449999997</v>
      </c>
      <c r="H8" s="181">
        <f>H6+H7</f>
        <v>5686.42</v>
      </c>
      <c r="I8" s="141">
        <v>5686.43</v>
      </c>
      <c r="J8" s="141"/>
      <c r="K8" s="281"/>
      <c r="L8" s="8"/>
      <c r="M8" s="227"/>
    </row>
    <row r="9" spans="1:14" ht="21" customHeight="1" x14ac:dyDescent="0.2">
      <c r="A9" s="49">
        <v>2</v>
      </c>
      <c r="B9" s="484" t="s">
        <v>15</v>
      </c>
      <c r="C9" s="472"/>
      <c r="D9" s="472"/>
      <c r="E9" s="472"/>
      <c r="F9" s="472"/>
      <c r="G9" s="472"/>
      <c r="H9" s="128"/>
      <c r="I9" s="128"/>
      <c r="J9" s="128"/>
      <c r="K9" s="192"/>
      <c r="L9" s="486"/>
      <c r="M9" s="487"/>
    </row>
    <row r="10" spans="1:14" ht="26.25" customHeight="1" x14ac:dyDescent="0.2">
      <c r="A10" s="5" t="s">
        <v>16</v>
      </c>
      <c r="B10" s="4" t="s">
        <v>60</v>
      </c>
      <c r="C10" s="11" t="s">
        <v>43</v>
      </c>
      <c r="D10" s="7" t="s">
        <v>17</v>
      </c>
      <c r="E10" s="8">
        <v>248.15</v>
      </c>
      <c r="F10" s="9">
        <v>259.05</v>
      </c>
      <c r="G10" s="185">
        <f>E10*F10</f>
        <v>64283.257500000007</v>
      </c>
      <c r="H10" s="180">
        <v>54640.77</v>
      </c>
      <c r="I10" s="140"/>
      <c r="J10" s="140"/>
      <c r="K10" s="279">
        <v>248.15</v>
      </c>
      <c r="L10" s="8">
        <v>4852.32</v>
      </c>
      <c r="M10" s="233" t="s">
        <v>54</v>
      </c>
    </row>
    <row r="11" spans="1:14" ht="18.75" customHeight="1" x14ac:dyDescent="0.2">
      <c r="A11" s="5"/>
      <c r="B11" s="4"/>
      <c r="C11" s="12" t="s">
        <v>18</v>
      </c>
      <c r="D11" s="7"/>
      <c r="E11" s="9"/>
      <c r="F11" s="9"/>
      <c r="G11" s="177">
        <f>G10</f>
        <v>64283.257500000007</v>
      </c>
      <c r="H11" s="181">
        <f>H10</f>
        <v>54640.77</v>
      </c>
      <c r="I11" s="141">
        <v>54640.77</v>
      </c>
      <c r="J11" s="141"/>
      <c r="K11" s="281"/>
      <c r="L11" s="9"/>
      <c r="M11" s="13"/>
    </row>
    <row r="12" spans="1:14" ht="18" customHeight="1" x14ac:dyDescent="0.2">
      <c r="A12" s="49">
        <v>3</v>
      </c>
      <c r="B12" s="485" t="s">
        <v>52</v>
      </c>
      <c r="C12" s="472"/>
      <c r="D12" s="472"/>
      <c r="E12" s="472"/>
      <c r="F12" s="472"/>
      <c r="G12" s="472"/>
      <c r="H12" s="128"/>
      <c r="I12" s="128"/>
      <c r="J12" s="128"/>
      <c r="K12" s="192"/>
      <c r="L12" s="472"/>
      <c r="M12" s="473"/>
    </row>
    <row r="13" spans="1:14" ht="19.5" customHeight="1" x14ac:dyDescent="0.2">
      <c r="A13" s="16" t="s">
        <v>19</v>
      </c>
      <c r="B13" s="17" t="s">
        <v>20</v>
      </c>
      <c r="C13" s="18" t="s">
        <v>51</v>
      </c>
      <c r="D13" s="17" t="s">
        <v>17</v>
      </c>
      <c r="E13" s="8">
        <v>742.72</v>
      </c>
      <c r="F13" s="19">
        <v>61.99</v>
      </c>
      <c r="G13" s="19">
        <f>E13*F13</f>
        <v>46041.212800000001</v>
      </c>
      <c r="H13" s="182">
        <v>39135.03</v>
      </c>
      <c r="I13" s="142">
        <f>H13*0.75</f>
        <v>29351.272499999999</v>
      </c>
      <c r="J13" s="142">
        <f>I13/F13</f>
        <v>473.48398935312144</v>
      </c>
      <c r="K13" s="279">
        <v>742.72</v>
      </c>
      <c r="L13" s="19">
        <v>170.36</v>
      </c>
      <c r="M13" s="20" t="s">
        <v>54</v>
      </c>
    </row>
    <row r="14" spans="1:14" ht="15.75" customHeight="1" x14ac:dyDescent="0.2">
      <c r="A14" s="16" t="s">
        <v>21</v>
      </c>
      <c r="B14" s="21" t="s">
        <v>22</v>
      </c>
      <c r="C14" s="21" t="s">
        <v>23</v>
      </c>
      <c r="D14" s="17" t="s">
        <v>17</v>
      </c>
      <c r="E14" s="8">
        <v>1477</v>
      </c>
      <c r="F14" s="19">
        <v>15.3</v>
      </c>
      <c r="G14" s="19">
        <f>E14*F14</f>
        <v>22598.100000000002</v>
      </c>
      <c r="H14" s="182">
        <v>19208.38</v>
      </c>
      <c r="I14" s="142">
        <f>H14*0.75</f>
        <v>14406.285</v>
      </c>
      <c r="J14" s="142">
        <f>I14/F14</f>
        <v>941.5872549019607</v>
      </c>
      <c r="K14" s="279">
        <v>1477</v>
      </c>
      <c r="L14" s="19">
        <v>15.88</v>
      </c>
      <c r="M14" s="20" t="s">
        <v>54</v>
      </c>
    </row>
    <row r="15" spans="1:14" ht="18" customHeight="1" x14ac:dyDescent="0.2">
      <c r="A15" s="16" t="s">
        <v>39</v>
      </c>
      <c r="B15" s="21" t="s">
        <v>40</v>
      </c>
      <c r="C15" s="21" t="s">
        <v>41</v>
      </c>
      <c r="D15" s="17" t="s">
        <v>17</v>
      </c>
      <c r="E15" s="8">
        <v>1114.0999999999999</v>
      </c>
      <c r="F15" s="19">
        <v>5.0599999999999996</v>
      </c>
      <c r="G15" s="19">
        <f>E15*F15</f>
        <v>5637.3459999999995</v>
      </c>
      <c r="H15" s="182">
        <v>4920.7700000000004</v>
      </c>
      <c r="I15" s="142">
        <f>H15*0.75</f>
        <v>3690.5775000000003</v>
      </c>
      <c r="J15" s="142">
        <f>I15/F15</f>
        <v>729.36314229249024</v>
      </c>
      <c r="K15" s="279">
        <v>1114.0999999999999</v>
      </c>
      <c r="L15" s="19">
        <v>10.199999999999999</v>
      </c>
      <c r="M15" s="20" t="s">
        <v>54</v>
      </c>
    </row>
    <row r="16" spans="1:14" ht="16.5" customHeight="1" x14ac:dyDescent="0.2">
      <c r="A16" s="14"/>
      <c r="B16" s="15"/>
      <c r="C16" s="22" t="s">
        <v>24</v>
      </c>
      <c r="D16" s="15"/>
      <c r="E16" s="15"/>
      <c r="F16" s="15"/>
      <c r="G16" s="186">
        <f>SUM(G13:G15)</f>
        <v>74276.658800000005</v>
      </c>
      <c r="H16" s="183">
        <f>H13+H14+H15</f>
        <v>63264.180000000008</v>
      </c>
      <c r="I16" s="143">
        <f>I13+I14+I15</f>
        <v>47448.134999999995</v>
      </c>
      <c r="J16" s="143"/>
      <c r="K16" s="14"/>
      <c r="L16" s="15"/>
      <c r="M16" s="23"/>
    </row>
    <row r="17" spans="1:16" ht="16.5" customHeight="1" x14ac:dyDescent="0.2">
      <c r="A17" s="49">
        <v>4</v>
      </c>
      <c r="B17" s="50"/>
      <c r="C17" s="485" t="s">
        <v>25</v>
      </c>
      <c r="D17" s="472"/>
      <c r="E17" s="472"/>
      <c r="F17" s="472"/>
      <c r="G17" s="472"/>
      <c r="H17" s="128"/>
      <c r="I17" s="128"/>
      <c r="J17" s="128"/>
      <c r="K17" s="192"/>
      <c r="L17" s="472"/>
      <c r="M17" s="473"/>
    </row>
    <row r="18" spans="1:16" ht="18.75" customHeight="1" x14ac:dyDescent="0.2">
      <c r="A18" s="5" t="s">
        <v>26</v>
      </c>
      <c r="B18" s="4" t="s">
        <v>27</v>
      </c>
      <c r="C18" s="11" t="s">
        <v>28</v>
      </c>
      <c r="D18" s="7" t="s">
        <v>17</v>
      </c>
      <c r="E18" s="8">
        <v>1114.08</v>
      </c>
      <c r="F18" s="24">
        <v>61.99</v>
      </c>
      <c r="G18" s="185">
        <f>E18*F18</f>
        <v>69061.819199999998</v>
      </c>
      <c r="H18" s="180">
        <v>58573.38</v>
      </c>
      <c r="I18" s="140">
        <v>43789.73</v>
      </c>
      <c r="J18" s="140">
        <f>I18/F18</f>
        <v>706.39990321019525</v>
      </c>
      <c r="K18" s="279">
        <v>402.90159999999997</v>
      </c>
      <c r="L18" s="24">
        <v>170.36</v>
      </c>
      <c r="M18" s="10">
        <f>PRODUCT(L18,K18)</f>
        <v>68638.316575999997</v>
      </c>
    </row>
    <row r="19" spans="1:16" ht="25.5" x14ac:dyDescent="0.2">
      <c r="A19" s="5" t="s">
        <v>29</v>
      </c>
      <c r="B19" s="25" t="s">
        <v>30</v>
      </c>
      <c r="C19" s="26" t="s">
        <v>31</v>
      </c>
      <c r="D19" s="27" t="s">
        <v>17</v>
      </c>
      <c r="E19" s="8">
        <v>742.72</v>
      </c>
      <c r="F19" s="24">
        <v>74.38</v>
      </c>
      <c r="G19" s="185">
        <f>E19*F19</f>
        <v>55243.513599999998</v>
      </c>
      <c r="H19" s="180">
        <v>46956.99</v>
      </c>
      <c r="I19" s="140">
        <v>35105.26</v>
      </c>
      <c r="J19" s="140">
        <f>I19/F19</f>
        <v>471.97176660392586</v>
      </c>
      <c r="K19" s="279">
        <v>268.60968700000001</v>
      </c>
      <c r="L19" s="24">
        <v>195.92</v>
      </c>
      <c r="M19" s="10">
        <f>PRODUCT(K19,L19)</f>
        <v>52626.00987704</v>
      </c>
    </row>
    <row r="20" spans="1:16" ht="16.5" customHeight="1" x14ac:dyDescent="0.2">
      <c r="A20" s="5" t="s">
        <v>32</v>
      </c>
      <c r="B20" s="25" t="s">
        <v>33</v>
      </c>
      <c r="C20" s="26" t="s">
        <v>34</v>
      </c>
      <c r="D20" s="27" t="s">
        <v>17</v>
      </c>
      <c r="E20" s="8">
        <v>1114.08</v>
      </c>
      <c r="F20" s="9">
        <v>18.61</v>
      </c>
      <c r="G20" s="185">
        <f>E20*F20</f>
        <v>20733.028799999996</v>
      </c>
      <c r="H20" s="180">
        <v>17623.07</v>
      </c>
      <c r="I20" s="140">
        <v>13175.09</v>
      </c>
      <c r="J20" s="140">
        <f>I20/F20</f>
        <v>707.95754970446001</v>
      </c>
      <c r="K20" s="279">
        <v>402.90114</v>
      </c>
      <c r="L20" s="9">
        <v>28.83</v>
      </c>
      <c r="M20" s="10">
        <f>PRODUCT(K20,L20)</f>
        <v>11615.639866199999</v>
      </c>
    </row>
    <row r="21" spans="1:16" ht="18" customHeight="1" thickBot="1" x14ac:dyDescent="0.25">
      <c r="A21" s="5" t="s">
        <v>35</v>
      </c>
      <c r="B21" s="25" t="s">
        <v>36</v>
      </c>
      <c r="C21" s="26" t="s">
        <v>37</v>
      </c>
      <c r="D21" s="27" t="s">
        <v>17</v>
      </c>
      <c r="E21" s="8">
        <v>1114.08</v>
      </c>
      <c r="F21" s="9">
        <v>22.37</v>
      </c>
      <c r="G21" s="185">
        <f>E21*F21</f>
        <v>24921.9696</v>
      </c>
      <c r="H21" s="180">
        <v>21183.67</v>
      </c>
      <c r="I21" s="140">
        <v>15837.01</v>
      </c>
      <c r="J21" s="140">
        <f>I21/F21</f>
        <v>707.95753240947693</v>
      </c>
      <c r="K21" s="279">
        <v>402.90051</v>
      </c>
      <c r="L21" s="9">
        <v>34.68</v>
      </c>
      <c r="M21" s="10">
        <f>PRODUCT(K21,L21)</f>
        <v>13972.5896868</v>
      </c>
    </row>
    <row r="22" spans="1:16" ht="18.75" customHeight="1" x14ac:dyDescent="0.2">
      <c r="A22" s="5"/>
      <c r="B22" s="25"/>
      <c r="C22" s="29" t="s">
        <v>38</v>
      </c>
      <c r="D22" s="27"/>
      <c r="E22" s="30"/>
      <c r="F22" s="9"/>
      <c r="G22" s="177">
        <f>SUM(G18:G21)</f>
        <v>169960.33120000002</v>
      </c>
      <c r="H22" s="181">
        <f>H24-H16-H11-H8</f>
        <v>144337.13</v>
      </c>
      <c r="I22" s="141">
        <f>I24-I16-I11-I8</f>
        <v>107907.11500000002</v>
      </c>
      <c r="J22" s="141"/>
      <c r="K22" s="283"/>
      <c r="L22" s="9"/>
      <c r="M22" s="13">
        <f>SUM(M18:M21)</f>
        <v>146852.55600603999</v>
      </c>
      <c r="P22" s="326"/>
    </row>
    <row r="23" spans="1:16" ht="15.75" customHeight="1" x14ac:dyDescent="0.2">
      <c r="A23" s="298"/>
      <c r="B23" s="299"/>
      <c r="C23" s="300"/>
      <c r="D23" s="301"/>
      <c r="E23" s="302"/>
      <c r="F23" s="303"/>
      <c r="G23" s="304"/>
      <c r="H23" s="305"/>
      <c r="I23" s="306"/>
      <c r="J23" s="306"/>
      <c r="K23" s="335"/>
      <c r="L23" s="303"/>
      <c r="M23" s="336"/>
      <c r="P23" s="1"/>
    </row>
    <row r="24" spans="1:16" ht="19.5" customHeight="1" thickBot="1" x14ac:dyDescent="0.25">
      <c r="A24" s="31"/>
      <c r="B24" s="32"/>
      <c r="C24" s="33" t="s">
        <v>1</v>
      </c>
      <c r="D24" s="32"/>
      <c r="E24" s="32"/>
      <c r="F24" s="34"/>
      <c r="G24" s="220">
        <f>G8+G11+G16+G22</f>
        <v>315210.16254500003</v>
      </c>
      <c r="H24" s="212">
        <v>267928.5</v>
      </c>
      <c r="I24" s="153">
        <v>215682.45</v>
      </c>
      <c r="J24" s="153"/>
      <c r="K24" s="284"/>
      <c r="L24" s="384"/>
      <c r="M24" s="35">
        <f>M8+M11+M16+M22</f>
        <v>146852.55600603999</v>
      </c>
      <c r="N24" s="106"/>
    </row>
    <row r="25" spans="1:16" x14ac:dyDescent="0.2">
      <c r="G25" s="326"/>
      <c r="J25" s="326"/>
      <c r="K25" s="1"/>
      <c r="L25" s="1"/>
      <c r="M25" s="326"/>
      <c r="P25" s="326"/>
    </row>
    <row r="26" spans="1:16" x14ac:dyDescent="0.2">
      <c r="G26" s="1"/>
      <c r="J26" s="1"/>
      <c r="K26"/>
      <c r="L26" s="1"/>
      <c r="M26" s="1"/>
      <c r="P26" s="1"/>
    </row>
    <row r="27" spans="1:16" x14ac:dyDescent="0.2">
      <c r="G27" s="1"/>
      <c r="H27" s="53"/>
      <c r="J27" s="1"/>
      <c r="K27"/>
      <c r="L27" s="1"/>
    </row>
    <row r="28" spans="1:16" ht="13.5" thickBot="1" x14ac:dyDescent="0.25">
      <c r="G28" s="1"/>
      <c r="J28" s="1"/>
      <c r="K28" s="310"/>
      <c r="L28" s="106"/>
      <c r="P28" s="284"/>
    </row>
    <row r="29" spans="1:16" x14ac:dyDescent="0.2">
      <c r="K29" s="285"/>
      <c r="L29" s="53"/>
    </row>
  </sheetData>
  <mergeCells count="10">
    <mergeCell ref="L17:M17"/>
    <mergeCell ref="K1:M2"/>
    <mergeCell ref="A1:G2"/>
    <mergeCell ref="B9:G9"/>
    <mergeCell ref="B12:G12"/>
    <mergeCell ref="C17:G17"/>
    <mergeCell ref="L9:M9"/>
    <mergeCell ref="L12:M12"/>
    <mergeCell ref="I3:J3"/>
    <mergeCell ref="B5:M5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="75" zoomScaleNormal="80" zoomScaleSheetLayoutView="75" workbookViewId="0">
      <selection activeCell="K22" sqref="K22"/>
    </sheetView>
  </sheetViews>
  <sheetFormatPr defaultRowHeight="12.75" x14ac:dyDescent="0.2"/>
  <cols>
    <col min="2" max="2" width="13.28515625" style="37" customWidth="1"/>
    <col min="3" max="3" width="68.85546875" customWidth="1"/>
    <col min="4" max="4" width="9.28515625" customWidth="1"/>
    <col min="6" max="6" width="13.85546875" customWidth="1"/>
    <col min="7" max="7" width="16.42578125" style="207" customWidth="1"/>
    <col min="8" max="8" width="15.5703125" customWidth="1"/>
    <col min="9" max="9" width="12.140625" customWidth="1"/>
    <col min="10" max="10" width="11" customWidth="1"/>
    <col min="11" max="11" width="9.140625" style="235"/>
    <col min="12" max="12" width="12.5703125" customWidth="1"/>
    <col min="13" max="13" width="16.85546875" style="231" customWidth="1"/>
    <col min="14" max="14" width="11.140625" customWidth="1"/>
  </cols>
  <sheetData>
    <row r="1" spans="1:14" x14ac:dyDescent="0.2">
      <c r="A1" s="498" t="s">
        <v>83</v>
      </c>
      <c r="B1" s="499"/>
      <c r="C1" s="499"/>
      <c r="D1" s="499"/>
      <c r="E1" s="499"/>
      <c r="F1" s="499"/>
      <c r="G1" s="499"/>
      <c r="H1" s="499"/>
      <c r="I1" s="499"/>
      <c r="J1" s="502"/>
      <c r="K1" s="498" t="s">
        <v>63</v>
      </c>
      <c r="L1" s="499"/>
      <c r="M1" s="499"/>
    </row>
    <row r="2" spans="1:14" ht="13.5" thickBot="1" x14ac:dyDescent="0.25">
      <c r="A2" s="500"/>
      <c r="B2" s="501"/>
      <c r="C2" s="501"/>
      <c r="D2" s="501"/>
      <c r="E2" s="501"/>
      <c r="F2" s="501"/>
      <c r="G2" s="501"/>
      <c r="H2" s="501"/>
      <c r="I2" s="501"/>
      <c r="J2" s="503"/>
      <c r="K2" s="500"/>
      <c r="L2" s="501"/>
      <c r="M2" s="501"/>
    </row>
    <row r="3" spans="1:14" ht="25.5" x14ac:dyDescent="0.2">
      <c r="A3" s="2" t="s">
        <v>4</v>
      </c>
      <c r="B3" s="3" t="s">
        <v>5</v>
      </c>
      <c r="C3" s="3" t="s">
        <v>6</v>
      </c>
      <c r="D3" s="3" t="s">
        <v>0</v>
      </c>
      <c r="E3" s="3" t="s">
        <v>7</v>
      </c>
      <c r="F3" s="3" t="s">
        <v>8</v>
      </c>
      <c r="G3" s="160" t="s">
        <v>69</v>
      </c>
      <c r="H3" s="209" t="s">
        <v>72</v>
      </c>
      <c r="I3" s="456" t="s">
        <v>70</v>
      </c>
      <c r="J3" s="488"/>
      <c r="K3" s="2" t="s">
        <v>7</v>
      </c>
      <c r="L3" s="160" t="s">
        <v>8</v>
      </c>
      <c r="M3" s="158" t="s">
        <v>9</v>
      </c>
      <c r="N3" s="115"/>
    </row>
    <row r="4" spans="1:14" ht="18" customHeight="1" x14ac:dyDescent="0.2">
      <c r="A4" s="213"/>
      <c r="B4" s="216"/>
      <c r="C4" s="216"/>
      <c r="D4" s="216"/>
      <c r="E4" s="216"/>
      <c r="F4" s="216"/>
      <c r="G4" s="217"/>
      <c r="H4" s="218"/>
      <c r="I4" s="214" t="s">
        <v>66</v>
      </c>
      <c r="J4" s="62" t="s">
        <v>67</v>
      </c>
      <c r="K4" s="215"/>
      <c r="L4" s="216"/>
      <c r="M4" s="286"/>
      <c r="N4" s="115"/>
    </row>
    <row r="5" spans="1:14" ht="22.5" customHeight="1" x14ac:dyDescent="0.2">
      <c r="A5" s="43">
        <v>1</v>
      </c>
      <c r="B5" s="490" t="s">
        <v>10</v>
      </c>
      <c r="C5" s="491"/>
      <c r="D5" s="491"/>
      <c r="E5" s="491"/>
      <c r="F5" s="491"/>
      <c r="G5" s="491"/>
      <c r="H5" s="166"/>
      <c r="I5" s="193"/>
      <c r="J5" s="193"/>
      <c r="K5" s="494"/>
      <c r="L5" s="495"/>
      <c r="M5" s="496"/>
    </row>
    <row r="6" spans="1:14" ht="42" customHeight="1" x14ac:dyDescent="0.2">
      <c r="A6" s="5" t="s">
        <v>2</v>
      </c>
      <c r="B6" s="7" t="s">
        <v>11</v>
      </c>
      <c r="C6" s="6" t="s">
        <v>44</v>
      </c>
      <c r="D6" s="7" t="s">
        <v>12</v>
      </c>
      <c r="E6" s="8">
        <v>9.44</v>
      </c>
      <c r="F6" s="9">
        <v>74.959999999999994</v>
      </c>
      <c r="G6" s="185">
        <f>E6*F6</f>
        <v>707.62239999999986</v>
      </c>
      <c r="H6" s="180">
        <v>601.48</v>
      </c>
      <c r="I6" s="140"/>
      <c r="J6" s="140"/>
      <c r="K6" s="279"/>
      <c r="L6" s="9">
        <v>105.67</v>
      </c>
      <c r="M6" s="233" t="s">
        <v>54</v>
      </c>
    </row>
    <row r="7" spans="1:14" ht="28.5" customHeight="1" x14ac:dyDescent="0.2">
      <c r="A7" s="5" t="s">
        <v>3</v>
      </c>
      <c r="B7" s="7" t="s">
        <v>45</v>
      </c>
      <c r="C7" s="11" t="s">
        <v>42</v>
      </c>
      <c r="D7" s="7" t="s">
        <v>13</v>
      </c>
      <c r="E7" s="42">
        <v>0.34214</v>
      </c>
      <c r="F7" s="9">
        <v>493.25</v>
      </c>
      <c r="G7" s="185">
        <f>E7*F7</f>
        <v>168.76055500000001</v>
      </c>
      <c r="H7" s="180">
        <v>143.44999999999999</v>
      </c>
      <c r="I7" s="140"/>
      <c r="J7" s="140"/>
      <c r="K7" s="280"/>
      <c r="L7" s="9">
        <v>5943.06</v>
      </c>
      <c r="M7" s="233" t="s">
        <v>54</v>
      </c>
    </row>
    <row r="8" spans="1:14" ht="16.5" customHeight="1" x14ac:dyDescent="0.2">
      <c r="A8" s="5"/>
      <c r="B8" s="7"/>
      <c r="C8" s="12" t="s">
        <v>14</v>
      </c>
      <c r="D8" s="7"/>
      <c r="E8" s="9"/>
      <c r="F8" s="9"/>
      <c r="G8" s="177">
        <f>SUM(G6:G7)</f>
        <v>876.38295499999981</v>
      </c>
      <c r="H8" s="181">
        <f>H6+H7</f>
        <v>744.93000000000006</v>
      </c>
      <c r="I8" s="141">
        <f>H8</f>
        <v>744.93000000000006</v>
      </c>
      <c r="J8" s="141"/>
      <c r="K8" s="281"/>
      <c r="L8" s="9"/>
      <c r="M8" s="227"/>
    </row>
    <row r="9" spans="1:14" ht="17.25" customHeight="1" x14ac:dyDescent="0.2">
      <c r="A9" s="43">
        <v>2</v>
      </c>
      <c r="B9" s="504" t="s">
        <v>15</v>
      </c>
      <c r="C9" s="505"/>
      <c r="D9" s="505"/>
      <c r="E9" s="505"/>
      <c r="F9" s="505"/>
      <c r="G9" s="505"/>
      <c r="H9" s="131"/>
      <c r="I9" s="131"/>
      <c r="J9" s="131"/>
      <c r="K9" s="225"/>
      <c r="L9" s="112"/>
      <c r="M9" s="228"/>
    </row>
    <row r="10" spans="1:14" ht="25.5" customHeight="1" x14ac:dyDescent="0.2">
      <c r="A10" s="5" t="s">
        <v>16</v>
      </c>
      <c r="B10" s="7" t="s">
        <v>60</v>
      </c>
      <c r="C10" s="11" t="s">
        <v>43</v>
      </c>
      <c r="D10" s="7" t="s">
        <v>17</v>
      </c>
      <c r="E10" s="8">
        <v>33.75</v>
      </c>
      <c r="F10" s="9">
        <v>259.05</v>
      </c>
      <c r="G10" s="185">
        <f>E10*F10</f>
        <v>8742.9375</v>
      </c>
      <c r="H10" s="180">
        <v>7431.5</v>
      </c>
      <c r="I10" s="140"/>
      <c r="J10" s="140"/>
      <c r="K10" s="279"/>
      <c r="L10" s="9">
        <v>4852.32</v>
      </c>
      <c r="M10" s="233" t="s">
        <v>95</v>
      </c>
    </row>
    <row r="11" spans="1:14" ht="15.75" customHeight="1" x14ac:dyDescent="0.2">
      <c r="A11" s="5"/>
      <c r="B11" s="7"/>
      <c r="C11" s="12" t="s">
        <v>18</v>
      </c>
      <c r="D11" s="7"/>
      <c r="E11" s="9"/>
      <c r="F11" s="9"/>
      <c r="G11" s="177">
        <f>G10</f>
        <v>8742.9375</v>
      </c>
      <c r="H11" s="181">
        <f>H10</f>
        <v>7431.5</v>
      </c>
      <c r="I11" s="141">
        <f>H11</f>
        <v>7431.5</v>
      </c>
      <c r="J11" s="141"/>
      <c r="K11" s="281"/>
      <c r="L11" s="9"/>
      <c r="M11" s="227"/>
    </row>
    <row r="12" spans="1:14" ht="18.75" customHeight="1" x14ac:dyDescent="0.2">
      <c r="A12" s="43">
        <v>3</v>
      </c>
      <c r="B12" s="492" t="s">
        <v>52</v>
      </c>
      <c r="C12" s="493"/>
      <c r="D12" s="493"/>
      <c r="E12" s="493"/>
      <c r="F12" s="493"/>
      <c r="G12" s="493"/>
      <c r="H12" s="131"/>
      <c r="I12" s="131"/>
      <c r="J12" s="131"/>
      <c r="K12" s="493"/>
      <c r="L12" s="493"/>
      <c r="M12" s="497"/>
    </row>
    <row r="13" spans="1:14" ht="15.75" customHeight="1" x14ac:dyDescent="0.2">
      <c r="A13" s="16" t="s">
        <v>19</v>
      </c>
      <c r="B13" s="17" t="s">
        <v>20</v>
      </c>
      <c r="C13" s="18" t="s">
        <v>51</v>
      </c>
      <c r="D13" s="17" t="s">
        <v>17</v>
      </c>
      <c r="E13" s="8">
        <v>101.02</v>
      </c>
      <c r="F13" s="19">
        <v>61.99</v>
      </c>
      <c r="G13" s="19">
        <f>E13*F13</f>
        <v>6262.2298000000001</v>
      </c>
      <c r="H13" s="182">
        <v>5322.89</v>
      </c>
      <c r="I13" s="142"/>
      <c r="J13" s="142"/>
      <c r="K13" s="279"/>
      <c r="L13" s="19">
        <v>170.36</v>
      </c>
      <c r="M13" s="233" t="s">
        <v>54</v>
      </c>
    </row>
    <row r="14" spans="1:14" x14ac:dyDescent="0.2">
      <c r="A14" s="16" t="s">
        <v>21</v>
      </c>
      <c r="B14" s="17" t="s">
        <v>22</v>
      </c>
      <c r="C14" s="21" t="s">
        <v>23</v>
      </c>
      <c r="D14" s="17" t="s">
        <v>17</v>
      </c>
      <c r="E14" s="8">
        <v>200.9</v>
      </c>
      <c r="F14" s="19">
        <v>15.3</v>
      </c>
      <c r="G14" s="19">
        <f>E14*F14</f>
        <v>3073.7700000000004</v>
      </c>
      <c r="H14" s="182">
        <v>2612.6999999999998</v>
      </c>
      <c r="I14" s="142"/>
      <c r="J14" s="142"/>
      <c r="K14" s="279"/>
      <c r="L14" s="19">
        <v>15.88</v>
      </c>
      <c r="M14" s="233" t="s">
        <v>54</v>
      </c>
    </row>
    <row r="15" spans="1:14" x14ac:dyDescent="0.2">
      <c r="A15" s="16" t="s">
        <v>39</v>
      </c>
      <c r="B15" s="17" t="s">
        <v>40</v>
      </c>
      <c r="C15" s="21" t="s">
        <v>41</v>
      </c>
      <c r="D15" s="17" t="s">
        <v>17</v>
      </c>
      <c r="E15" s="8">
        <v>151.54</v>
      </c>
      <c r="F15" s="19">
        <v>5.0599999999999996</v>
      </c>
      <c r="G15" s="19">
        <f>E15*F15</f>
        <v>766.79239999999993</v>
      </c>
      <c r="H15" s="182">
        <v>651.77</v>
      </c>
      <c r="I15" s="142"/>
      <c r="J15" s="142"/>
      <c r="K15" s="279"/>
      <c r="L15" s="19">
        <v>10.199999999999999</v>
      </c>
      <c r="M15" s="233" t="s">
        <v>54</v>
      </c>
    </row>
    <row r="16" spans="1:14" ht="15" customHeight="1" x14ac:dyDescent="0.2">
      <c r="A16" s="14"/>
      <c r="B16" s="15"/>
      <c r="C16" s="22" t="s">
        <v>24</v>
      </c>
      <c r="D16" s="15"/>
      <c r="E16" s="15"/>
      <c r="F16" s="15"/>
      <c r="G16" s="186">
        <f>SUM(G13:G15)</f>
        <v>10102.792200000002</v>
      </c>
      <c r="H16" s="183">
        <f>H13+H14+H15</f>
        <v>8587.36</v>
      </c>
      <c r="I16" s="143">
        <f>H16</f>
        <v>8587.36</v>
      </c>
      <c r="J16" s="143"/>
      <c r="K16" s="14"/>
      <c r="L16" s="15"/>
      <c r="M16" s="23"/>
    </row>
    <row r="17" spans="1:16" x14ac:dyDescent="0.2">
      <c r="A17" s="43">
        <v>4</v>
      </c>
      <c r="B17" s="44"/>
      <c r="C17" s="113" t="s">
        <v>25</v>
      </c>
      <c r="D17" s="112"/>
      <c r="E17" s="112"/>
      <c r="F17" s="112"/>
      <c r="G17" s="166"/>
      <c r="H17" s="131"/>
      <c r="I17" s="131"/>
      <c r="J17" s="131"/>
      <c r="K17" s="193"/>
      <c r="L17" s="112"/>
      <c r="M17" s="228"/>
    </row>
    <row r="18" spans="1:16" ht="14.25" customHeight="1" x14ac:dyDescent="0.2">
      <c r="A18" s="5" t="s">
        <v>26</v>
      </c>
      <c r="B18" s="7" t="s">
        <v>27</v>
      </c>
      <c r="C18" s="11" t="s">
        <v>28</v>
      </c>
      <c r="D18" s="7" t="s">
        <v>17</v>
      </c>
      <c r="E18" s="8">
        <v>151.54</v>
      </c>
      <c r="F18" s="24">
        <v>61.99</v>
      </c>
      <c r="G18" s="185">
        <f>E18*F18</f>
        <v>9393.9645999999993</v>
      </c>
      <c r="H18" s="180">
        <v>7984.87</v>
      </c>
      <c r="I18" s="140">
        <v>4359.6400000000003</v>
      </c>
      <c r="J18" s="140">
        <v>70.33</v>
      </c>
      <c r="K18" s="279">
        <v>68.801000000000002</v>
      </c>
      <c r="L18" s="24">
        <v>170.36</v>
      </c>
      <c r="M18" s="226">
        <f>K18*L18</f>
        <v>11720.938360000002</v>
      </c>
    </row>
    <row r="19" spans="1:16" ht="25.5" customHeight="1" x14ac:dyDescent="0.2">
      <c r="A19" s="5" t="s">
        <v>29</v>
      </c>
      <c r="B19" s="27" t="s">
        <v>30</v>
      </c>
      <c r="C19" s="26" t="s">
        <v>31</v>
      </c>
      <c r="D19" s="27" t="s">
        <v>17</v>
      </c>
      <c r="E19" s="8">
        <v>101.02</v>
      </c>
      <c r="F19" s="24">
        <v>74.38</v>
      </c>
      <c r="G19" s="185">
        <f>E19*F19</f>
        <v>7513.8675999999996</v>
      </c>
      <c r="H19" s="180">
        <v>6386.79</v>
      </c>
      <c r="I19" s="140">
        <v>3487.11</v>
      </c>
      <c r="J19" s="140">
        <v>46.88</v>
      </c>
      <c r="K19" s="279">
        <v>45.864280000000001</v>
      </c>
      <c r="L19" s="24">
        <v>195.92</v>
      </c>
      <c r="M19" s="226">
        <f>L19*K19</f>
        <v>8985.7297375999988</v>
      </c>
    </row>
    <row r="20" spans="1:16" ht="15" customHeight="1" x14ac:dyDescent="0.2">
      <c r="A20" s="5" t="s">
        <v>32</v>
      </c>
      <c r="B20" s="27" t="s">
        <v>33</v>
      </c>
      <c r="C20" s="26" t="s">
        <v>34</v>
      </c>
      <c r="D20" s="27" t="s">
        <v>17</v>
      </c>
      <c r="E20" s="8">
        <v>151.54</v>
      </c>
      <c r="F20" s="9">
        <v>18.61</v>
      </c>
      <c r="G20" s="185">
        <f>E20*F20</f>
        <v>2820.1593999999996</v>
      </c>
      <c r="H20" s="180">
        <v>2397.14</v>
      </c>
      <c r="I20" s="140">
        <v>1308.81</v>
      </c>
      <c r="J20" s="140">
        <v>70.33</v>
      </c>
      <c r="K20" s="279">
        <v>68.801500000000004</v>
      </c>
      <c r="L20" s="9">
        <v>28.83</v>
      </c>
      <c r="M20" s="226">
        <f>L20*K20</f>
        <v>1983.547245</v>
      </c>
    </row>
    <row r="21" spans="1:16" ht="15" customHeight="1" x14ac:dyDescent="0.2">
      <c r="A21" s="5" t="s">
        <v>35</v>
      </c>
      <c r="B21" s="27" t="s">
        <v>36</v>
      </c>
      <c r="C21" s="26" t="s">
        <v>37</v>
      </c>
      <c r="D21" s="27" t="s">
        <v>17</v>
      </c>
      <c r="E21" s="8">
        <v>151.53776999999999</v>
      </c>
      <c r="F21" s="9">
        <v>22.37</v>
      </c>
      <c r="G21" s="185">
        <f>(E21*F21)+0.05</f>
        <v>3389.9499149000003</v>
      </c>
      <c r="H21" s="180">
        <v>2881.41</v>
      </c>
      <c r="I21" s="140">
        <v>1573.22</v>
      </c>
      <c r="J21" s="140">
        <v>70.33</v>
      </c>
      <c r="K21" s="279">
        <v>68.802189999999996</v>
      </c>
      <c r="L21" s="9">
        <v>34.68</v>
      </c>
      <c r="M21" s="226">
        <f>L21*K21</f>
        <v>2386.0599491999997</v>
      </c>
    </row>
    <row r="22" spans="1:16" ht="18" customHeight="1" x14ac:dyDescent="0.2">
      <c r="A22" s="5"/>
      <c r="B22" s="27"/>
      <c r="C22" s="29" t="s">
        <v>38</v>
      </c>
      <c r="D22" s="27"/>
      <c r="E22" s="30"/>
      <c r="F22" s="9"/>
      <c r="G22" s="177">
        <f>SUM(G18:G21)</f>
        <v>23117.941514899998</v>
      </c>
      <c r="H22" s="181">
        <f>H18+H19+H20+H21</f>
        <v>19650.21</v>
      </c>
      <c r="I22" s="141">
        <f>I24-I16-I11-I8</f>
        <v>10728.779999999999</v>
      </c>
      <c r="J22" s="141"/>
      <c r="K22" s="283"/>
      <c r="L22" s="9"/>
      <c r="M22" s="227">
        <f>SUM(M18:M21)</f>
        <v>25076.275291800001</v>
      </c>
    </row>
    <row r="23" spans="1:16" ht="15.75" customHeight="1" x14ac:dyDescent="0.2">
      <c r="A23" s="337"/>
      <c r="B23" s="338"/>
      <c r="C23" s="339"/>
      <c r="D23" s="338"/>
      <c r="E23" s="340"/>
      <c r="F23" s="341"/>
      <c r="G23" s="342"/>
      <c r="H23" s="39"/>
      <c r="I23" s="343"/>
      <c r="J23" s="343"/>
      <c r="K23" s="344"/>
      <c r="L23" s="341"/>
      <c r="M23" s="345"/>
      <c r="N23" s="53"/>
    </row>
    <row r="24" spans="1:16" ht="18" customHeight="1" thickBot="1" x14ac:dyDescent="0.25">
      <c r="A24" s="31"/>
      <c r="B24" s="36"/>
      <c r="C24" s="33" t="s">
        <v>1</v>
      </c>
      <c r="D24" s="32"/>
      <c r="E24" s="32"/>
      <c r="F24" s="34"/>
      <c r="G24" s="220">
        <f>G8+G11+G16+G22</f>
        <v>42840.054169900002</v>
      </c>
      <c r="H24" s="212">
        <v>36414</v>
      </c>
      <c r="I24" s="153">
        <v>27492.57</v>
      </c>
      <c r="J24" s="153"/>
      <c r="K24" s="284"/>
      <c r="L24" s="34"/>
      <c r="M24" s="229">
        <f>M8+M11+M16+M22</f>
        <v>25076.275291800001</v>
      </c>
      <c r="N24" s="53"/>
    </row>
    <row r="25" spans="1:16" x14ac:dyDescent="0.2">
      <c r="G25" s="326"/>
      <c r="J25" s="326"/>
      <c r="K25" s="1"/>
      <c r="M25" s="326"/>
      <c r="P25" s="326"/>
    </row>
    <row r="26" spans="1:16" x14ac:dyDescent="0.2">
      <c r="G26" s="1"/>
      <c r="J26" s="1"/>
      <c r="K26" s="1"/>
      <c r="M26" s="1"/>
      <c r="P26" s="1"/>
    </row>
    <row r="27" spans="1:16" x14ac:dyDescent="0.2">
      <c r="G27" s="1"/>
      <c r="H27" s="53"/>
      <c r="I27" s="53"/>
      <c r="J27" s="1"/>
      <c r="K27" s="1"/>
      <c r="L27" s="97"/>
      <c r="M27" s="230"/>
    </row>
    <row r="28" spans="1:16" x14ac:dyDescent="0.2">
      <c r="G28" s="1"/>
      <c r="J28" s="1"/>
      <c r="K28" s="1"/>
    </row>
    <row r="29" spans="1:16" x14ac:dyDescent="0.2">
      <c r="G29" s="1"/>
      <c r="J29" s="1" t="s">
        <v>58</v>
      </c>
      <c r="K29" s="1"/>
    </row>
    <row r="30" spans="1:16" x14ac:dyDescent="0.2">
      <c r="G30" s="1"/>
      <c r="J30" s="1"/>
      <c r="K30" s="167"/>
    </row>
    <row r="31" spans="1:16" x14ac:dyDescent="0.2">
      <c r="G31" s="1"/>
      <c r="J31" s="1"/>
      <c r="K31" s="1"/>
    </row>
    <row r="32" spans="1:16" x14ac:dyDescent="0.2">
      <c r="J32" s="1"/>
      <c r="K32" s="1"/>
    </row>
  </sheetData>
  <mergeCells count="8">
    <mergeCell ref="B5:G5"/>
    <mergeCell ref="B12:G12"/>
    <mergeCell ref="K5:M5"/>
    <mergeCell ref="K12:M12"/>
    <mergeCell ref="K1:M2"/>
    <mergeCell ref="I3:J3"/>
    <mergeCell ref="A1:J2"/>
    <mergeCell ref="B9:G9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="75" zoomScaleNormal="85" zoomScaleSheetLayoutView="75" workbookViewId="0">
      <selection activeCell="K19" sqref="K19"/>
    </sheetView>
  </sheetViews>
  <sheetFormatPr defaultRowHeight="12.75" x14ac:dyDescent="0.2"/>
  <cols>
    <col min="2" max="2" width="12.85546875" customWidth="1"/>
    <col min="3" max="3" width="67.140625" customWidth="1"/>
    <col min="4" max="4" width="10.42578125" customWidth="1"/>
    <col min="6" max="6" width="13.5703125" customWidth="1"/>
    <col min="7" max="7" width="16.5703125" style="207" customWidth="1"/>
    <col min="8" max="8" width="15.42578125" customWidth="1"/>
    <col min="9" max="9" width="12.42578125" customWidth="1"/>
    <col min="10" max="10" width="10.28515625" customWidth="1"/>
    <col min="11" max="11" width="9.140625" style="235"/>
    <col min="12" max="12" width="14.5703125" customWidth="1"/>
    <col min="13" max="13" width="17.85546875" customWidth="1"/>
  </cols>
  <sheetData>
    <row r="1" spans="1:14" x14ac:dyDescent="0.2">
      <c r="A1" s="506" t="s">
        <v>84</v>
      </c>
      <c r="B1" s="507"/>
      <c r="C1" s="507"/>
      <c r="D1" s="507"/>
      <c r="E1" s="507"/>
      <c r="F1" s="507"/>
      <c r="G1" s="507"/>
      <c r="H1" s="123"/>
      <c r="I1" s="123"/>
      <c r="J1" s="123"/>
      <c r="K1" s="512" t="s">
        <v>61</v>
      </c>
      <c r="L1" s="513"/>
      <c r="M1" s="513"/>
    </row>
    <row r="2" spans="1:14" ht="13.5" thickBot="1" x14ac:dyDescent="0.25">
      <c r="A2" s="508"/>
      <c r="B2" s="509"/>
      <c r="C2" s="509"/>
      <c r="D2" s="509"/>
      <c r="E2" s="509"/>
      <c r="F2" s="509"/>
      <c r="G2" s="509"/>
      <c r="H2" s="124"/>
      <c r="I2" s="124"/>
      <c r="J2" s="124"/>
      <c r="K2" s="514"/>
      <c r="L2" s="515"/>
      <c r="M2" s="515"/>
    </row>
    <row r="3" spans="1:14" ht="24.75" customHeight="1" x14ac:dyDescent="0.2">
      <c r="A3" s="2" t="s">
        <v>4</v>
      </c>
      <c r="B3" s="3" t="s">
        <v>5</v>
      </c>
      <c r="C3" s="3" t="s">
        <v>6</v>
      </c>
      <c r="D3" s="3" t="s">
        <v>0</v>
      </c>
      <c r="E3" s="3" t="s">
        <v>7</v>
      </c>
      <c r="F3" s="160" t="s">
        <v>8</v>
      </c>
      <c r="G3" s="160" t="s">
        <v>64</v>
      </c>
      <c r="H3" s="209" t="s">
        <v>72</v>
      </c>
      <c r="I3" s="456" t="s">
        <v>65</v>
      </c>
      <c r="J3" s="488"/>
      <c r="K3" s="2" t="s">
        <v>7</v>
      </c>
      <c r="L3" s="3" t="s">
        <v>8</v>
      </c>
      <c r="M3" s="158" t="s">
        <v>9</v>
      </c>
      <c r="N3" s="115"/>
    </row>
    <row r="4" spans="1:14" x14ac:dyDescent="0.2">
      <c r="A4" s="51">
        <v>1</v>
      </c>
      <c r="B4" s="510" t="s">
        <v>10</v>
      </c>
      <c r="C4" s="510"/>
      <c r="D4" s="510"/>
      <c r="E4" s="510"/>
      <c r="F4" s="510"/>
      <c r="G4" s="511"/>
      <c r="H4" s="98"/>
      <c r="I4" s="99" t="s">
        <v>66</v>
      </c>
      <c r="J4" s="99" t="s">
        <v>67</v>
      </c>
      <c r="K4" s="510"/>
      <c r="L4" s="510"/>
      <c r="M4" s="510"/>
    </row>
    <row r="5" spans="1:14" ht="41.25" customHeight="1" x14ac:dyDescent="0.2">
      <c r="A5" s="5" t="s">
        <v>2</v>
      </c>
      <c r="B5" s="4" t="s">
        <v>11</v>
      </c>
      <c r="C5" s="6" t="s">
        <v>44</v>
      </c>
      <c r="D5" s="7" t="s">
        <v>12</v>
      </c>
      <c r="E5" s="8">
        <v>37.260137999999998</v>
      </c>
      <c r="F5" s="9">
        <v>74.959999999999994</v>
      </c>
      <c r="G5" s="185">
        <f>E5*F5-0.01</f>
        <v>2793.0099444799994</v>
      </c>
      <c r="H5" s="180">
        <v>2375.7199999999998</v>
      </c>
      <c r="I5" s="140"/>
      <c r="J5" s="140"/>
      <c r="K5" s="279">
        <v>37.260137999999998</v>
      </c>
      <c r="L5" s="9">
        <v>105.67</v>
      </c>
      <c r="M5" s="232" t="s">
        <v>54</v>
      </c>
    </row>
    <row r="6" spans="1:14" ht="27.75" customHeight="1" x14ac:dyDescent="0.2">
      <c r="A6" s="5" t="s">
        <v>3</v>
      </c>
      <c r="B6" s="4" t="s">
        <v>45</v>
      </c>
      <c r="C6" s="11" t="s">
        <v>42</v>
      </c>
      <c r="D6" s="7" t="s">
        <v>13</v>
      </c>
      <c r="E6" s="42">
        <v>1.5227599999999999</v>
      </c>
      <c r="F6" s="9">
        <v>493.25</v>
      </c>
      <c r="G6" s="185">
        <f>E6*F6</f>
        <v>751.10136999999997</v>
      </c>
      <c r="H6" s="180">
        <v>638.88</v>
      </c>
      <c r="I6" s="140"/>
      <c r="J6" s="140"/>
      <c r="K6" s="280">
        <v>1.5227599999999999</v>
      </c>
      <c r="L6" s="9">
        <v>5943.06</v>
      </c>
      <c r="M6" s="232" t="s">
        <v>54</v>
      </c>
    </row>
    <row r="7" spans="1:14" x14ac:dyDescent="0.2">
      <c r="A7" s="5"/>
      <c r="B7" s="4"/>
      <c r="C7" s="12" t="s">
        <v>14</v>
      </c>
      <c r="D7" s="7"/>
      <c r="E7" s="9"/>
      <c r="F7" s="9"/>
      <c r="G7" s="177">
        <f>SUM(G5:G6)</f>
        <v>3544.1113144799992</v>
      </c>
      <c r="H7" s="181">
        <f>H5+H6</f>
        <v>3014.6</v>
      </c>
      <c r="I7" s="141">
        <f>H7</f>
        <v>3014.6</v>
      </c>
      <c r="J7" s="141"/>
      <c r="K7" s="281"/>
      <c r="L7" s="9"/>
      <c r="M7" s="13"/>
    </row>
    <row r="8" spans="1:14" x14ac:dyDescent="0.2">
      <c r="A8" s="51">
        <v>2</v>
      </c>
      <c r="B8" s="385" t="s">
        <v>93</v>
      </c>
      <c r="C8" s="98"/>
      <c r="D8" s="98"/>
      <c r="E8" s="98"/>
      <c r="F8" s="98"/>
      <c r="G8" s="98"/>
      <c r="H8" s="98"/>
      <c r="I8" s="98"/>
      <c r="J8" s="98"/>
      <c r="K8" s="368"/>
      <c r="L8" s="98"/>
      <c r="M8" s="98"/>
    </row>
    <row r="9" spans="1:14" ht="30.75" customHeight="1" x14ac:dyDescent="0.2">
      <c r="A9" s="5" t="s">
        <v>16</v>
      </c>
      <c r="B9" s="4" t="s">
        <v>60</v>
      </c>
      <c r="C9" s="11" t="s">
        <v>43</v>
      </c>
      <c r="D9" s="7" t="s">
        <v>17</v>
      </c>
      <c r="E9" s="8">
        <v>133.22</v>
      </c>
      <c r="F9" s="9">
        <v>259.05</v>
      </c>
      <c r="G9" s="185">
        <f>E9*F9</f>
        <v>34510.641000000003</v>
      </c>
      <c r="H9" s="180">
        <v>29354.44</v>
      </c>
      <c r="I9" s="140"/>
      <c r="J9" s="140"/>
      <c r="K9" s="279">
        <v>10.56</v>
      </c>
      <c r="L9" s="9">
        <v>4852.32</v>
      </c>
      <c r="M9" s="233" t="s">
        <v>54</v>
      </c>
    </row>
    <row r="10" spans="1:14" x14ac:dyDescent="0.2">
      <c r="A10" s="5"/>
      <c r="B10" s="4"/>
      <c r="C10" s="12" t="s">
        <v>18</v>
      </c>
      <c r="D10" s="7"/>
      <c r="E10" s="9"/>
      <c r="F10" s="9"/>
      <c r="G10" s="177">
        <f>G9</f>
        <v>34510.641000000003</v>
      </c>
      <c r="H10" s="181">
        <f>H9</f>
        <v>29354.44</v>
      </c>
      <c r="I10" s="141">
        <f>H10</f>
        <v>29354.44</v>
      </c>
      <c r="J10" s="141"/>
      <c r="K10" s="281"/>
      <c r="L10" s="9"/>
      <c r="M10" s="233" t="str">
        <f>M9</f>
        <v>já executado</v>
      </c>
    </row>
    <row r="11" spans="1:14" x14ac:dyDescent="0.2">
      <c r="A11" s="51">
        <v>3</v>
      </c>
      <c r="B11" s="386" t="s">
        <v>94</v>
      </c>
      <c r="C11" s="98"/>
      <c r="D11" s="98"/>
      <c r="E11" s="98"/>
      <c r="F11" s="98"/>
      <c r="G11" s="98"/>
      <c r="H11" s="98"/>
      <c r="I11" s="98"/>
      <c r="J11" s="98"/>
      <c r="K11" s="369"/>
      <c r="L11" s="98"/>
      <c r="M11" s="98"/>
    </row>
    <row r="12" spans="1:14" ht="17.25" customHeight="1" x14ac:dyDescent="0.2">
      <c r="A12" s="16" t="s">
        <v>19</v>
      </c>
      <c r="B12" s="17" t="s">
        <v>20</v>
      </c>
      <c r="C12" s="18" t="s">
        <v>51</v>
      </c>
      <c r="D12" s="17" t="s">
        <v>17</v>
      </c>
      <c r="E12" s="8">
        <v>398.81916000000001</v>
      </c>
      <c r="F12" s="19">
        <v>61.99</v>
      </c>
      <c r="G12" s="19">
        <f>E12*F12+0.05</f>
        <v>24722.8497284</v>
      </c>
      <c r="H12" s="182">
        <v>21028.99</v>
      </c>
      <c r="I12" s="142"/>
      <c r="J12" s="142"/>
      <c r="K12" s="279">
        <v>398.81916000000001</v>
      </c>
      <c r="L12" s="19">
        <v>170.36</v>
      </c>
      <c r="M12" s="20" t="s">
        <v>54</v>
      </c>
    </row>
    <row r="13" spans="1:14" x14ac:dyDescent="0.2">
      <c r="A13" s="16" t="s">
        <v>21</v>
      </c>
      <c r="B13" s="21" t="s">
        <v>22</v>
      </c>
      <c r="C13" s="21" t="s">
        <v>23</v>
      </c>
      <c r="D13" s="17" t="s">
        <v>17</v>
      </c>
      <c r="E13" s="8">
        <v>793.09</v>
      </c>
      <c r="F13" s="19">
        <v>15.3</v>
      </c>
      <c r="G13" s="19">
        <f>E13*F13</f>
        <v>12134.277000000002</v>
      </c>
      <c r="H13" s="182">
        <v>10321.31</v>
      </c>
      <c r="I13" s="142"/>
      <c r="J13" s="142"/>
      <c r="K13" s="279">
        <v>793.09</v>
      </c>
      <c r="L13" s="19">
        <v>15.88</v>
      </c>
      <c r="M13" s="20" t="s">
        <v>54</v>
      </c>
    </row>
    <row r="14" spans="1:14" x14ac:dyDescent="0.2">
      <c r="A14" s="16" t="s">
        <v>39</v>
      </c>
      <c r="B14" s="21" t="s">
        <v>40</v>
      </c>
      <c r="C14" s="21" t="s">
        <v>41</v>
      </c>
      <c r="D14" s="17" t="s">
        <v>17</v>
      </c>
      <c r="E14" s="8">
        <v>598.22</v>
      </c>
      <c r="F14" s="19">
        <v>5.0599999999999996</v>
      </c>
      <c r="G14" s="19">
        <f>E14*F14</f>
        <v>3026.9931999999999</v>
      </c>
      <c r="H14" s="182">
        <v>2574.73</v>
      </c>
      <c r="I14" s="142"/>
      <c r="J14" s="142"/>
      <c r="K14" s="279">
        <v>598.22</v>
      </c>
      <c r="L14" s="19">
        <v>10.199999999999999</v>
      </c>
      <c r="M14" s="20"/>
    </row>
    <row r="15" spans="1:14" x14ac:dyDescent="0.2">
      <c r="A15" s="14"/>
      <c r="B15" s="15"/>
      <c r="C15" s="22" t="s">
        <v>24</v>
      </c>
      <c r="D15" s="15"/>
      <c r="E15" s="15"/>
      <c r="F15" s="15"/>
      <c r="G15" s="186">
        <f>SUM(G12:G14)</f>
        <v>39884.119928400003</v>
      </c>
      <c r="H15" s="183">
        <f>H12+H13+H14</f>
        <v>33925.030000000006</v>
      </c>
      <c r="I15" s="143">
        <f>H15</f>
        <v>33925.030000000006</v>
      </c>
      <c r="J15" s="143"/>
      <c r="K15" s="14"/>
      <c r="L15" s="15"/>
      <c r="M15" s="23"/>
    </row>
    <row r="16" spans="1:14" x14ac:dyDescent="0.2">
      <c r="A16" s="51">
        <v>4</v>
      </c>
      <c r="B16" s="52"/>
      <c r="C16" s="99" t="s">
        <v>25</v>
      </c>
      <c r="D16" s="98"/>
      <c r="E16" s="98"/>
      <c r="F16" s="98"/>
      <c r="G16" s="98"/>
      <c r="H16" s="98"/>
      <c r="I16" s="98"/>
      <c r="J16" s="98"/>
      <c r="K16" s="369"/>
      <c r="L16" s="98"/>
      <c r="M16" s="98"/>
    </row>
    <row r="17" spans="1:13" ht="15.75" customHeight="1" x14ac:dyDescent="0.2">
      <c r="A17" s="5" t="s">
        <v>26</v>
      </c>
      <c r="B17" s="4" t="s">
        <v>27</v>
      </c>
      <c r="C17" s="11" t="s">
        <v>28</v>
      </c>
      <c r="D17" s="7" t="s">
        <v>17</v>
      </c>
      <c r="E17" s="8">
        <v>598.21</v>
      </c>
      <c r="F17" s="24">
        <v>61.99</v>
      </c>
      <c r="G17" s="185">
        <f>E17*F17</f>
        <v>37083.037900000003</v>
      </c>
      <c r="H17" s="180">
        <v>31442.5</v>
      </c>
      <c r="I17" s="140">
        <v>20106.11</v>
      </c>
      <c r="J17" s="140">
        <f>I17/F17</f>
        <v>324.34441038877236</v>
      </c>
      <c r="K17" s="279">
        <v>216.27099999999999</v>
      </c>
      <c r="L17" s="24">
        <v>170.36</v>
      </c>
      <c r="M17" s="10">
        <f>K17*L17+0.01</f>
        <v>36843.937560000006</v>
      </c>
    </row>
    <row r="18" spans="1:13" ht="15.75" customHeight="1" x14ac:dyDescent="0.2">
      <c r="A18" s="5" t="s">
        <v>29</v>
      </c>
      <c r="B18" s="25" t="s">
        <v>30</v>
      </c>
      <c r="C18" s="26" t="s">
        <v>31</v>
      </c>
      <c r="D18" s="27" t="s">
        <v>17</v>
      </c>
      <c r="E18" s="8">
        <v>398.81</v>
      </c>
      <c r="F18" s="24">
        <v>74.38</v>
      </c>
      <c r="G18" s="185">
        <f>E18*F18</f>
        <v>29663.487799999999</v>
      </c>
      <c r="H18" s="180">
        <v>25231.5</v>
      </c>
      <c r="I18" s="140">
        <v>16083.29</v>
      </c>
      <c r="J18" s="140">
        <f>I18/F18</f>
        <v>216.23137940306538</v>
      </c>
      <c r="K18" s="279">
        <v>144.18635</v>
      </c>
      <c r="L18" s="24">
        <v>195.92</v>
      </c>
      <c r="M18" s="10">
        <f>K18*L18</f>
        <v>28248.989691999999</v>
      </c>
    </row>
    <row r="19" spans="1:13" ht="17.25" customHeight="1" x14ac:dyDescent="0.2">
      <c r="A19" s="5" t="s">
        <v>32</v>
      </c>
      <c r="B19" s="25" t="s">
        <v>33</v>
      </c>
      <c r="C19" s="26" t="s">
        <v>34</v>
      </c>
      <c r="D19" s="27" t="s">
        <v>17</v>
      </c>
      <c r="E19" s="8">
        <v>598.21</v>
      </c>
      <c r="F19" s="9">
        <v>18.61</v>
      </c>
      <c r="G19" s="185">
        <f>E19*F19</f>
        <v>11132.688100000001</v>
      </c>
      <c r="H19" s="180">
        <v>9469.36</v>
      </c>
      <c r="I19" s="140">
        <v>6036.05</v>
      </c>
      <c r="J19" s="140">
        <f>I19/F19</f>
        <v>324.34443847393874</v>
      </c>
      <c r="K19" s="279">
        <v>216.2705</v>
      </c>
      <c r="L19" s="9">
        <v>28.83</v>
      </c>
      <c r="M19" s="10">
        <f>K19*L19</f>
        <v>6235.0785149999992</v>
      </c>
    </row>
    <row r="20" spans="1:13" ht="17.25" customHeight="1" x14ac:dyDescent="0.2">
      <c r="A20" s="5" t="s">
        <v>35</v>
      </c>
      <c r="B20" s="25" t="s">
        <v>36</v>
      </c>
      <c r="C20" s="26" t="s">
        <v>37</v>
      </c>
      <c r="D20" s="27" t="s">
        <v>17</v>
      </c>
      <c r="E20" s="8">
        <v>598.21</v>
      </c>
      <c r="F20" s="9">
        <v>22.37</v>
      </c>
      <c r="G20" s="185">
        <f>E20*F20</f>
        <v>13381.957700000001</v>
      </c>
      <c r="H20" s="180">
        <v>11382.57</v>
      </c>
      <c r="I20" s="140">
        <v>7255.58</v>
      </c>
      <c r="J20" s="140">
        <f>I20/F20</f>
        <v>324.3442109968708</v>
      </c>
      <c r="K20" s="279">
        <v>216.27099999999999</v>
      </c>
      <c r="L20" s="107">
        <v>34.68</v>
      </c>
      <c r="M20" s="10">
        <f>K20*L20</f>
        <v>7500.2782799999995</v>
      </c>
    </row>
    <row r="21" spans="1:13" ht="15.75" customHeight="1" x14ac:dyDescent="0.2">
      <c r="A21" s="5"/>
      <c r="B21" s="25"/>
      <c r="C21" s="29" t="s">
        <v>38</v>
      </c>
      <c r="D21" s="27"/>
      <c r="E21" s="30"/>
      <c r="F21" s="9"/>
      <c r="G21" s="177">
        <f>SUM(G17:G20)-0.04</f>
        <v>91261.131500000003</v>
      </c>
      <c r="H21" s="181">
        <f>H17+H18+H19+H20</f>
        <v>77525.929999999993</v>
      </c>
      <c r="I21" s="141">
        <f>I17+I18+I19+I20</f>
        <v>49481.030000000006</v>
      </c>
      <c r="J21" s="141"/>
      <c r="K21" s="283"/>
      <c r="L21" s="9"/>
      <c r="M21" s="13">
        <f>SUM(M17:M20)</f>
        <v>78828.284047000008</v>
      </c>
    </row>
    <row r="22" spans="1:13" ht="15" customHeight="1" x14ac:dyDescent="0.2">
      <c r="A22" s="298"/>
      <c r="B22" s="299"/>
      <c r="C22" s="300"/>
      <c r="D22" s="301"/>
      <c r="E22" s="302"/>
      <c r="F22" s="303"/>
      <c r="G22" s="304"/>
      <c r="H22" s="305"/>
      <c r="I22" s="306"/>
      <c r="J22" s="306"/>
      <c r="K22" s="335"/>
      <c r="L22" s="303"/>
      <c r="M22" s="336"/>
    </row>
    <row r="23" spans="1:13" ht="18.75" customHeight="1" thickBot="1" x14ac:dyDescent="0.25">
      <c r="A23" s="31"/>
      <c r="B23" s="32"/>
      <c r="C23" s="33" t="s">
        <v>1</v>
      </c>
      <c r="D23" s="32"/>
      <c r="E23" s="32"/>
      <c r="F23" s="34"/>
      <c r="G23" s="220">
        <f>G7+G10+G15+G21</f>
        <v>169200.00374288001</v>
      </c>
      <c r="H23" s="212">
        <f>H7+H10+H15+H21</f>
        <v>143820</v>
      </c>
      <c r="I23" s="153">
        <f>I7+I10+I15+I21</f>
        <v>115775.1</v>
      </c>
      <c r="J23" s="153"/>
      <c r="K23" s="284"/>
      <c r="L23" s="34"/>
      <c r="M23" s="35">
        <f>M7+M15+M21</f>
        <v>78828.284047000008</v>
      </c>
    </row>
    <row r="24" spans="1:13" x14ac:dyDescent="0.2">
      <c r="G24" s="326"/>
      <c r="H24" s="53"/>
      <c r="I24" s="53"/>
      <c r="K24" s="326"/>
    </row>
    <row r="25" spans="1:13" x14ac:dyDescent="0.2">
      <c r="G25" s="1"/>
      <c r="H25" s="53"/>
      <c r="I25" s="53"/>
      <c r="K25" s="1"/>
    </row>
    <row r="26" spans="1:13" x14ac:dyDescent="0.2">
      <c r="G26" s="1"/>
      <c r="K26" s="1"/>
      <c r="L26" s="97"/>
    </row>
    <row r="27" spans="1:13" x14ac:dyDescent="0.2">
      <c r="G27" s="1"/>
      <c r="K27" s="1"/>
      <c r="L27" s="97"/>
      <c r="M27" s="53"/>
    </row>
    <row r="28" spans="1:13" x14ac:dyDescent="0.2">
      <c r="G28" s="1"/>
      <c r="K28" s="1"/>
    </row>
    <row r="29" spans="1:13" x14ac:dyDescent="0.2">
      <c r="G29" s="1"/>
      <c r="K29" s="1"/>
    </row>
    <row r="30" spans="1:13" x14ac:dyDescent="0.2">
      <c r="G30" s="1"/>
      <c r="K30" s="1"/>
    </row>
    <row r="31" spans="1:13" x14ac:dyDescent="0.2">
      <c r="G31" s="1"/>
      <c r="K31" s="1"/>
    </row>
    <row r="32" spans="1:13" x14ac:dyDescent="0.2">
      <c r="G32" s="1"/>
      <c r="K32" s="1"/>
    </row>
    <row r="33" spans="7:11" x14ac:dyDescent="0.2">
      <c r="G33" s="1"/>
      <c r="K33" s="1"/>
    </row>
    <row r="34" spans="7:11" x14ac:dyDescent="0.2">
      <c r="G34" s="1"/>
      <c r="K34" s="1"/>
    </row>
    <row r="35" spans="7:11" x14ac:dyDescent="0.2">
      <c r="G35" s="1"/>
      <c r="K35" s="1"/>
    </row>
    <row r="36" spans="7:11" x14ac:dyDescent="0.2">
      <c r="G36" s="1"/>
      <c r="K36" s="1"/>
    </row>
    <row r="37" spans="7:11" x14ac:dyDescent="0.2">
      <c r="G37" s="1"/>
      <c r="K37" s="1"/>
    </row>
    <row r="38" spans="7:11" x14ac:dyDescent="0.2">
      <c r="K38" s="1"/>
    </row>
    <row r="39" spans="7:11" x14ac:dyDescent="0.2">
      <c r="K39" s="1"/>
    </row>
    <row r="40" spans="7:11" x14ac:dyDescent="0.2">
      <c r="K40" s="1"/>
    </row>
  </sheetData>
  <mergeCells count="5">
    <mergeCell ref="A1:G2"/>
    <mergeCell ref="B4:G4"/>
    <mergeCell ref="K1:M2"/>
    <mergeCell ref="K4:M4"/>
    <mergeCell ref="I3:J3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3" verticalDpi="4294967293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zoomScaleNormal="75" workbookViewId="0">
      <selection activeCell="Q11" sqref="Q11"/>
    </sheetView>
  </sheetViews>
  <sheetFormatPr defaultRowHeight="12.75" x14ac:dyDescent="0.2"/>
  <cols>
    <col min="1" max="1" width="9.140625" style="365"/>
    <col min="2" max="2" width="13.140625" style="97" customWidth="1"/>
    <col min="3" max="3" width="59.85546875" style="97" customWidth="1"/>
    <col min="4" max="5" width="9.140625" style="366"/>
    <col min="6" max="6" width="10.85546875" style="366" customWidth="1"/>
    <col min="7" max="7" width="12.140625" style="366" customWidth="1"/>
    <col min="8" max="8" width="13" style="366" customWidth="1"/>
    <col min="9" max="9" width="11.42578125" style="366" customWidth="1"/>
    <col min="10" max="11" width="8.140625" style="366" customWidth="1"/>
    <col min="12" max="12" width="9.140625" style="366"/>
    <col min="13" max="13" width="16.85546875" style="366" customWidth="1"/>
    <col min="14" max="16384" width="9.140625" style="97"/>
  </cols>
  <sheetData>
    <row r="1" spans="1:14" ht="25.5" customHeight="1" thickBot="1" x14ac:dyDescent="0.25">
      <c r="A1" s="518" t="s">
        <v>90</v>
      </c>
      <c r="B1" s="519"/>
      <c r="C1" s="519"/>
      <c r="D1" s="519"/>
      <c r="E1" s="519"/>
      <c r="F1" s="519"/>
      <c r="G1" s="519"/>
      <c r="H1" s="519"/>
      <c r="I1" s="519"/>
      <c r="J1" s="519"/>
      <c r="K1" s="520" t="s">
        <v>62</v>
      </c>
      <c r="L1" s="521"/>
      <c r="M1" s="522"/>
    </row>
    <row r="2" spans="1:14" ht="38.25" x14ac:dyDescent="0.2">
      <c r="A2" s="213" t="s">
        <v>4</v>
      </c>
      <c r="B2" s="380" t="s">
        <v>5</v>
      </c>
      <c r="C2" s="380" t="s">
        <v>6</v>
      </c>
      <c r="D2" s="381" t="s">
        <v>0</v>
      </c>
      <c r="E2" s="381" t="s">
        <v>7</v>
      </c>
      <c r="F2" s="381" t="s">
        <v>8</v>
      </c>
      <c r="G2" s="382" t="s">
        <v>71</v>
      </c>
      <c r="H2" s="382" t="s">
        <v>72</v>
      </c>
      <c r="I2" s="523" t="s">
        <v>70</v>
      </c>
      <c r="J2" s="524"/>
      <c r="K2" s="381" t="s">
        <v>7</v>
      </c>
      <c r="L2" s="382" t="s">
        <v>8</v>
      </c>
      <c r="M2" s="383" t="s">
        <v>9</v>
      </c>
      <c r="N2" s="350"/>
    </row>
    <row r="3" spans="1:14" x14ac:dyDescent="0.2">
      <c r="A3" s="370"/>
      <c r="B3" s="351"/>
      <c r="C3" s="351"/>
      <c r="D3" s="352"/>
      <c r="E3" s="352"/>
      <c r="F3" s="352"/>
      <c r="G3" s="352"/>
      <c r="H3" s="352"/>
      <c r="I3" s="352" t="s">
        <v>66</v>
      </c>
      <c r="J3" s="352" t="s">
        <v>67</v>
      </c>
      <c r="K3" s="352"/>
      <c r="L3" s="352"/>
      <c r="M3" s="371"/>
    </row>
    <row r="4" spans="1:14" x14ac:dyDescent="0.2">
      <c r="A4" s="372">
        <v>1</v>
      </c>
      <c r="B4" s="525" t="s">
        <v>10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6"/>
    </row>
    <row r="5" spans="1:14" ht="54" customHeight="1" x14ac:dyDescent="0.2">
      <c r="A5" s="370" t="s">
        <v>2</v>
      </c>
      <c r="B5" s="353" t="s">
        <v>11</v>
      </c>
      <c r="C5" s="354" t="s">
        <v>92</v>
      </c>
      <c r="D5" s="355" t="s">
        <v>12</v>
      </c>
      <c r="E5" s="355">
        <v>9.0500000000000007</v>
      </c>
      <c r="F5" s="355">
        <v>74.959999999999994</v>
      </c>
      <c r="G5" s="355">
        <v>678.39</v>
      </c>
      <c r="H5" s="355">
        <v>576.63</v>
      </c>
      <c r="I5" s="355"/>
      <c r="J5" s="355"/>
      <c r="K5" s="355">
        <v>9.0500000000000007</v>
      </c>
      <c r="L5" s="355">
        <v>105.67</v>
      </c>
      <c r="M5" s="373">
        <v>956.31350000000009</v>
      </c>
    </row>
    <row r="6" spans="1:14" ht="24.75" customHeight="1" x14ac:dyDescent="0.2">
      <c r="A6" s="370" t="s">
        <v>3</v>
      </c>
      <c r="B6" s="353" t="s">
        <v>45</v>
      </c>
      <c r="C6" s="354" t="s">
        <v>42</v>
      </c>
      <c r="D6" s="355" t="s">
        <v>13</v>
      </c>
      <c r="E6" s="355" t="s">
        <v>91</v>
      </c>
      <c r="F6" s="355">
        <v>493.25</v>
      </c>
      <c r="G6" s="355">
        <v>168.86</v>
      </c>
      <c r="H6" s="355">
        <v>143.53</v>
      </c>
      <c r="I6" s="355"/>
      <c r="J6" s="355"/>
      <c r="K6" s="355" t="s">
        <v>91</v>
      </c>
      <c r="L6" s="355">
        <v>5943.06</v>
      </c>
      <c r="M6" s="373">
        <v>1921.9856040000002</v>
      </c>
    </row>
    <row r="7" spans="1:14" ht="17.25" customHeight="1" x14ac:dyDescent="0.2">
      <c r="A7" s="370"/>
      <c r="B7" s="353"/>
      <c r="C7" s="348" t="s">
        <v>14</v>
      </c>
      <c r="D7" s="355"/>
      <c r="E7" s="355"/>
      <c r="F7" s="355"/>
      <c r="G7" s="349">
        <v>847.25</v>
      </c>
      <c r="H7" s="349">
        <v>720.16</v>
      </c>
      <c r="I7" s="349"/>
      <c r="J7" s="349"/>
      <c r="K7" s="349"/>
      <c r="L7" s="349"/>
      <c r="M7" s="374">
        <v>2878.2991040000002</v>
      </c>
    </row>
    <row r="8" spans="1:14" x14ac:dyDescent="0.2">
      <c r="A8" s="372">
        <v>2</v>
      </c>
      <c r="B8" s="516" t="s">
        <v>15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7"/>
    </row>
    <row r="9" spans="1:14" ht="38.25" customHeight="1" x14ac:dyDescent="0.2">
      <c r="A9" s="370" t="s">
        <v>16</v>
      </c>
      <c r="B9" s="353" t="s">
        <v>59</v>
      </c>
      <c r="C9" s="354" t="s">
        <v>43</v>
      </c>
      <c r="D9" s="355" t="s">
        <v>17</v>
      </c>
      <c r="E9" s="355">
        <v>32.39</v>
      </c>
      <c r="F9" s="355">
        <v>259.05</v>
      </c>
      <c r="G9" s="355">
        <v>8390.6299999999992</v>
      </c>
      <c r="H9" s="355">
        <v>7132.04</v>
      </c>
      <c r="I9" s="355"/>
      <c r="J9" s="355"/>
      <c r="K9" s="355">
        <v>4.4800000000000004</v>
      </c>
      <c r="L9" s="355">
        <v>4852.32</v>
      </c>
      <c r="M9" s="373">
        <v>21738.393599999999</v>
      </c>
    </row>
    <row r="10" spans="1:14" ht="16.5" customHeight="1" x14ac:dyDescent="0.2">
      <c r="A10" s="370"/>
      <c r="B10" s="353"/>
      <c r="C10" s="348" t="s">
        <v>18</v>
      </c>
      <c r="D10" s="355"/>
      <c r="E10" s="355"/>
      <c r="F10" s="355"/>
      <c r="G10" s="349">
        <v>8390.6299999999992</v>
      </c>
      <c r="H10" s="349">
        <v>7132.04</v>
      </c>
      <c r="I10" s="349"/>
      <c r="J10" s="349"/>
      <c r="K10" s="349"/>
      <c r="L10" s="349"/>
      <c r="M10" s="374">
        <v>21738.393599999999</v>
      </c>
    </row>
    <row r="11" spans="1:14" ht="14.25" customHeight="1" x14ac:dyDescent="0.2">
      <c r="A11" s="372">
        <v>3</v>
      </c>
      <c r="B11" s="516" t="s">
        <v>52</v>
      </c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7"/>
    </row>
    <row r="12" spans="1:14" x14ac:dyDescent="0.2">
      <c r="A12" s="370" t="s">
        <v>19</v>
      </c>
      <c r="B12" s="353" t="s">
        <v>20</v>
      </c>
      <c r="C12" s="353" t="s">
        <v>51</v>
      </c>
      <c r="D12" s="355" t="s">
        <v>17</v>
      </c>
      <c r="E12" s="355">
        <v>96.8</v>
      </c>
      <c r="F12" s="355">
        <v>61.99</v>
      </c>
      <c r="G12" s="355">
        <v>6000.63</v>
      </c>
      <c r="H12" s="355">
        <v>5100.54</v>
      </c>
      <c r="I12" s="355">
        <v>1530.162</v>
      </c>
      <c r="J12" s="355">
        <v>24.684013550572672</v>
      </c>
      <c r="K12" s="355">
        <v>72.115986449427325</v>
      </c>
      <c r="L12" s="355">
        <v>170.36</v>
      </c>
      <c r="M12" s="373">
        <v>12285.67945152444</v>
      </c>
    </row>
    <row r="13" spans="1:14" x14ac:dyDescent="0.2">
      <c r="A13" s="370" t="s">
        <v>21</v>
      </c>
      <c r="B13" s="353" t="s">
        <v>22</v>
      </c>
      <c r="C13" s="353" t="s">
        <v>23</v>
      </c>
      <c r="D13" s="355" t="s">
        <v>17</v>
      </c>
      <c r="E13" s="355">
        <v>192.52</v>
      </c>
      <c r="F13" s="355">
        <v>15.3</v>
      </c>
      <c r="G13" s="355">
        <v>2945.56</v>
      </c>
      <c r="H13" s="355">
        <v>2503.73</v>
      </c>
      <c r="I13" s="355">
        <v>751.11900000000003</v>
      </c>
      <c r="J13" s="355">
        <v>49.092745098039217</v>
      </c>
      <c r="K13" s="355">
        <v>143.42725490196079</v>
      </c>
      <c r="L13" s="355">
        <v>15.88</v>
      </c>
      <c r="M13" s="373">
        <v>2277.6248078431377</v>
      </c>
    </row>
    <row r="14" spans="1:14" x14ac:dyDescent="0.2">
      <c r="A14" s="370" t="s">
        <v>39</v>
      </c>
      <c r="B14" s="353" t="s">
        <v>40</v>
      </c>
      <c r="C14" s="353" t="s">
        <v>41</v>
      </c>
      <c r="D14" s="355" t="s">
        <v>17</v>
      </c>
      <c r="E14" s="355">
        <v>145.19999999999999</v>
      </c>
      <c r="F14" s="355">
        <v>5.0599999999999996</v>
      </c>
      <c r="G14" s="355">
        <v>734.71</v>
      </c>
      <c r="H14" s="355">
        <v>624.5</v>
      </c>
      <c r="I14" s="355">
        <v>187.35</v>
      </c>
      <c r="J14" s="355">
        <v>37.025691699604742</v>
      </c>
      <c r="K14" s="355">
        <v>108.17430830039524</v>
      </c>
      <c r="L14" s="355">
        <v>10.199999999999999</v>
      </c>
      <c r="M14" s="373">
        <v>1103.3779446640315</v>
      </c>
    </row>
    <row r="15" spans="1:14" ht="15" customHeight="1" x14ac:dyDescent="0.2">
      <c r="A15" s="370"/>
      <c r="B15" s="353"/>
      <c r="C15" s="348" t="s">
        <v>24</v>
      </c>
      <c r="D15" s="355"/>
      <c r="E15" s="355"/>
      <c r="F15" s="355"/>
      <c r="G15" s="349">
        <v>9680.9</v>
      </c>
      <c r="H15" s="349">
        <v>8228.77</v>
      </c>
      <c r="I15" s="349">
        <v>2468.6309999999999</v>
      </c>
      <c r="J15" s="349"/>
      <c r="K15" s="349"/>
      <c r="L15" s="349"/>
      <c r="M15" s="374">
        <v>15666.682204031609</v>
      </c>
    </row>
    <row r="16" spans="1:14" ht="16.5" customHeight="1" x14ac:dyDescent="0.2">
      <c r="A16" s="372">
        <v>4</v>
      </c>
      <c r="B16" s="516" t="s">
        <v>25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7"/>
    </row>
    <row r="17" spans="1:13" ht="18" customHeight="1" x14ac:dyDescent="0.2">
      <c r="A17" s="370" t="s">
        <v>26</v>
      </c>
      <c r="B17" s="353" t="s">
        <v>27</v>
      </c>
      <c r="C17" s="353" t="s">
        <v>28</v>
      </c>
      <c r="D17" s="355" t="s">
        <v>17</v>
      </c>
      <c r="E17" s="355">
        <v>145.19999999999999</v>
      </c>
      <c r="F17" s="355">
        <v>61.99</v>
      </c>
      <c r="G17" s="355">
        <v>9000.9500000000007</v>
      </c>
      <c r="H17" s="355">
        <v>7650.81</v>
      </c>
      <c r="I17" s="355">
        <v>1833.93</v>
      </c>
      <c r="J17" s="355">
        <v>29.58</v>
      </c>
      <c r="K17" s="355">
        <v>112.61999999999999</v>
      </c>
      <c r="L17" s="355">
        <v>170.36</v>
      </c>
      <c r="M17" s="373">
        <v>282.98</v>
      </c>
    </row>
    <row r="18" spans="1:13" ht="25.5" customHeight="1" x14ac:dyDescent="0.2">
      <c r="A18" s="370" t="s">
        <v>29</v>
      </c>
      <c r="B18" s="353" t="s">
        <v>30</v>
      </c>
      <c r="C18" s="354" t="s">
        <v>31</v>
      </c>
      <c r="D18" s="355" t="s">
        <v>17</v>
      </c>
      <c r="E18" s="355">
        <v>96.8</v>
      </c>
      <c r="F18" s="355">
        <v>74.38</v>
      </c>
      <c r="G18" s="355">
        <v>7199.98</v>
      </c>
      <c r="H18" s="355">
        <v>6119.98</v>
      </c>
      <c r="I18" s="355">
        <v>1466.98</v>
      </c>
      <c r="J18" s="355">
        <v>19.72</v>
      </c>
      <c r="K18" s="355">
        <v>76.08</v>
      </c>
      <c r="L18" s="355">
        <v>195.92</v>
      </c>
      <c r="M18" s="373">
        <v>14905.593599999998</v>
      </c>
    </row>
    <row r="19" spans="1:13" ht="14.25" customHeight="1" x14ac:dyDescent="0.2">
      <c r="A19" s="370" t="s">
        <v>32</v>
      </c>
      <c r="B19" s="353" t="s">
        <v>33</v>
      </c>
      <c r="C19" s="353" t="s">
        <v>34</v>
      </c>
      <c r="D19" s="355" t="s">
        <v>17</v>
      </c>
      <c r="E19" s="355">
        <v>145.19999999999999</v>
      </c>
      <c r="F19" s="355">
        <v>18.61</v>
      </c>
      <c r="G19" s="355">
        <v>2702.17</v>
      </c>
      <c r="H19" s="355">
        <v>2296.84</v>
      </c>
      <c r="I19" s="355">
        <v>550.55999999999995</v>
      </c>
      <c r="J19" s="355">
        <v>29.58</v>
      </c>
      <c r="K19" s="355">
        <v>115.61999999999999</v>
      </c>
      <c r="L19" s="355">
        <v>28.83</v>
      </c>
      <c r="M19" s="373">
        <v>3333.3245999999995</v>
      </c>
    </row>
    <row r="20" spans="1:13" x14ac:dyDescent="0.2">
      <c r="A20" s="370" t="s">
        <v>35</v>
      </c>
      <c r="B20" s="353" t="s">
        <v>36</v>
      </c>
      <c r="C20" s="353" t="s">
        <v>37</v>
      </c>
      <c r="D20" s="355" t="s">
        <v>17</v>
      </c>
      <c r="E20" s="355">
        <v>145.19999999999999</v>
      </c>
      <c r="F20" s="355">
        <v>22.37</v>
      </c>
      <c r="G20" s="355">
        <v>3248.12</v>
      </c>
      <c r="H20" s="355">
        <v>2760.9</v>
      </c>
      <c r="I20" s="355">
        <v>661.8</v>
      </c>
      <c r="J20" s="355">
        <v>29.58</v>
      </c>
      <c r="K20" s="355">
        <v>115.61999999999999</v>
      </c>
      <c r="L20" s="355">
        <v>34.68</v>
      </c>
      <c r="M20" s="373">
        <v>4009.7015999999994</v>
      </c>
    </row>
    <row r="21" spans="1:13" x14ac:dyDescent="0.2">
      <c r="A21" s="370"/>
      <c r="B21" s="353"/>
      <c r="C21" s="348" t="s">
        <v>38</v>
      </c>
      <c r="D21" s="355"/>
      <c r="E21" s="355"/>
      <c r="F21" s="355"/>
      <c r="G21" s="349">
        <v>22151.22</v>
      </c>
      <c r="H21" s="349">
        <v>18828.530000000002</v>
      </c>
      <c r="I21" s="349">
        <v>4513.2699999999995</v>
      </c>
      <c r="J21" s="349"/>
      <c r="K21" s="349"/>
      <c r="L21" s="349"/>
      <c r="M21" s="374">
        <v>22531.599799999996</v>
      </c>
    </row>
    <row r="22" spans="1:13" x14ac:dyDescent="0.2">
      <c r="A22" s="370"/>
      <c r="B22" s="353"/>
      <c r="C22" s="353"/>
      <c r="D22" s="355"/>
      <c r="E22" s="355"/>
      <c r="F22" s="355"/>
      <c r="G22" s="355"/>
      <c r="H22" s="355"/>
      <c r="I22" s="355"/>
      <c r="J22" s="355"/>
      <c r="K22" s="355"/>
      <c r="L22" s="355"/>
      <c r="M22" s="373"/>
    </row>
    <row r="23" spans="1:13" ht="13.5" thickBot="1" x14ac:dyDescent="0.25">
      <c r="A23" s="375"/>
      <c r="B23" s="376"/>
      <c r="C23" s="377" t="s">
        <v>1</v>
      </c>
      <c r="D23" s="378"/>
      <c r="E23" s="378"/>
      <c r="F23" s="378"/>
      <c r="G23" s="378">
        <v>41070</v>
      </c>
      <c r="H23" s="378">
        <v>34909.5</v>
      </c>
      <c r="I23" s="378">
        <v>6981.9009999999998</v>
      </c>
      <c r="J23" s="378"/>
      <c r="K23" s="378"/>
      <c r="L23" s="378"/>
      <c r="M23" s="379">
        <v>62814.974708031601</v>
      </c>
    </row>
    <row r="24" spans="1:13" x14ac:dyDescent="0.2">
      <c r="A24" s="356"/>
      <c r="B24" s="357"/>
      <c r="C24" s="357"/>
      <c r="D24" s="358"/>
      <c r="E24" s="358"/>
      <c r="F24" s="358"/>
      <c r="G24" s="358"/>
      <c r="H24" s="358"/>
      <c r="I24" s="358"/>
      <c r="J24" s="358"/>
      <c r="K24" s="358"/>
      <c r="L24" s="358"/>
      <c r="M24" s="359"/>
    </row>
    <row r="25" spans="1:13" x14ac:dyDescent="0.2">
      <c r="A25" s="356"/>
      <c r="B25" s="357"/>
      <c r="C25" s="360"/>
      <c r="D25" s="358"/>
      <c r="E25" s="358"/>
      <c r="F25" s="358"/>
      <c r="G25" s="358"/>
      <c r="H25" s="358"/>
      <c r="I25" s="358"/>
      <c r="J25" s="358"/>
      <c r="K25" s="358"/>
      <c r="L25" s="358"/>
      <c r="M25" s="359"/>
    </row>
    <row r="26" spans="1:13" x14ac:dyDescent="0.2">
      <c r="A26" s="361"/>
      <c r="B26" s="362"/>
      <c r="C26" s="362"/>
      <c r="D26" s="363"/>
      <c r="E26" s="363"/>
      <c r="F26" s="363"/>
      <c r="G26" s="363"/>
      <c r="H26" s="363"/>
      <c r="I26" s="363"/>
      <c r="J26" s="363"/>
      <c r="K26" s="363"/>
      <c r="L26" s="363"/>
      <c r="M26" s="364"/>
    </row>
  </sheetData>
  <mergeCells count="7">
    <mergeCell ref="B16:M16"/>
    <mergeCell ref="A1:J1"/>
    <mergeCell ref="K1:M1"/>
    <mergeCell ref="I2:J2"/>
    <mergeCell ref="B8:M8"/>
    <mergeCell ref="B11:M11"/>
    <mergeCell ref="B4:M4"/>
  </mergeCells>
  <pageMargins left="0.511811024" right="0.511811024" top="0.78740157499999996" bottom="0.78740157499999996" header="0.31496062000000002" footer="0.31496062000000002"/>
  <pageSetup paperSize="9" scale="7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Chácara Flora</vt:lpstr>
      <vt:lpstr>Estrada do Paraíso - Rua E</vt:lpstr>
      <vt:lpstr>Estrada do Paraíso</vt:lpstr>
      <vt:lpstr>Lagoinha</vt:lpstr>
      <vt:lpstr>Morro do Nelson</vt:lpstr>
      <vt:lpstr>Oswero Villaça</vt:lpstr>
      <vt:lpstr>Otto Reymarius</vt:lpstr>
      <vt:lpstr>Vila Felipe</vt:lpstr>
      <vt:lpstr>Vila União</vt:lpstr>
      <vt:lpstr>'Chácara Flora'!Area_de_impressao</vt:lpstr>
      <vt:lpstr>'Estrada do Paraíso'!Area_de_impressao</vt:lpstr>
      <vt:lpstr>'Estrada do Paraíso - Rua E'!Area_de_impressao</vt:lpstr>
      <vt:lpstr>Lagoinha!Area_de_impressao</vt:lpstr>
      <vt:lpstr>'Morro do Nelson'!Area_de_impressao</vt:lpstr>
      <vt:lpstr>'Oswero Villaça'!Area_de_impressao</vt:lpstr>
      <vt:lpstr>'Otto Reymarius'!Area_de_impressao</vt:lpstr>
      <vt:lpstr>'Vila Felipe'!Area_de_impressao</vt:lpstr>
      <vt:lpstr>'Vila União'!Area_de_impressao</vt:lpstr>
    </vt:vector>
  </TitlesOfParts>
  <Company>PMP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sehcorfeph05</dc:creator>
  <cp:lastModifiedBy>Carolina Couto</cp:lastModifiedBy>
  <cp:lastPrinted>2020-11-16T17:23:07Z</cp:lastPrinted>
  <dcterms:created xsi:type="dcterms:W3CDTF">2012-10-03T12:59:21Z</dcterms:created>
  <dcterms:modified xsi:type="dcterms:W3CDTF">2020-11-16T17:23:45Z</dcterms:modified>
</cp:coreProperties>
</file>