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2A4290D-417E-4E05-92A3-1EC5308113E5}" xr6:coauthVersionLast="45" xr6:coauthVersionMax="45" xr10:uidLastSave="{00000000-0000-0000-0000-000000000000}"/>
  <bookViews>
    <workbookView xWindow="-20610" yWindow="-45" windowWidth="20730" windowHeight="11160" activeTab="2" xr2:uid="{00000000-000D-0000-FFFF-FFFF00000000}"/>
  </bookViews>
  <sheets>
    <sheet name="MEMÓRIA" sheetId="2" r:id="rId1"/>
    <sheet name="SE CENTRO ADM" sheetId="4" r:id="rId2"/>
    <sheet name="CRONOGRAMA" sheetId="3" r:id="rId3"/>
  </sheets>
  <definedNames>
    <definedName name="_xlnm.Print_Area" localSheetId="2">CRONOGRAMA!$A$1:$E$36</definedName>
    <definedName name="_xlnm.Print_Area" localSheetId="0">MEMÓRIA!$A$1:$L$360</definedName>
    <definedName name="_xlnm.Print_Titles" localSheetId="1">'SE CENTRO ADM'!$7:$7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1" i="4" l="1"/>
  <c r="F70" i="4"/>
  <c r="F69" i="4"/>
  <c r="F68" i="4"/>
  <c r="F72" i="4" s="1"/>
  <c r="F65" i="4"/>
  <c r="F64" i="4"/>
  <c r="F63" i="4"/>
  <c r="F66" i="4" s="1"/>
  <c r="F60" i="4"/>
  <c r="F59" i="4"/>
  <c r="F58" i="4"/>
  <c r="F57" i="4"/>
  <c r="F61" i="4" s="1"/>
  <c r="F55" i="4"/>
  <c r="F54" i="4"/>
  <c r="F51" i="4"/>
  <c r="F50" i="4"/>
  <c r="F49" i="4"/>
  <c r="F48" i="4"/>
  <c r="F47" i="4"/>
  <c r="F46" i="4"/>
  <c r="F45" i="4"/>
  <c r="F44" i="4"/>
  <c r="F43" i="4"/>
  <c r="F42" i="4"/>
  <c r="F41" i="4"/>
  <c r="F40" i="4"/>
  <c r="F52" i="4" s="1"/>
  <c r="F37" i="4"/>
  <c r="F38" i="4" s="1"/>
  <c r="F34" i="4"/>
  <c r="F35" i="4" s="1"/>
  <c r="F31" i="4"/>
  <c r="F30" i="4"/>
  <c r="F29" i="4"/>
  <c r="F28" i="4"/>
  <c r="F27" i="4"/>
  <c r="F26" i="4"/>
  <c r="F25" i="4"/>
  <c r="F24" i="4"/>
  <c r="F23" i="4"/>
  <c r="F22" i="4"/>
  <c r="F32" i="4" s="1"/>
  <c r="F19" i="4"/>
  <c r="F18" i="4"/>
  <c r="F17" i="4"/>
  <c r="F16" i="4"/>
  <c r="F20" i="4" s="1"/>
  <c r="F13" i="4"/>
  <c r="F14" i="4" s="1"/>
  <c r="F10" i="4"/>
  <c r="F11" i="4" s="1"/>
  <c r="F73" i="4" s="1"/>
  <c r="F9" i="4"/>
  <c r="F74" i="4" l="1"/>
  <c r="F75" i="4" s="1"/>
  <c r="C28" i="3" l="1"/>
  <c r="C27" i="3"/>
  <c r="D24" i="3" s="1"/>
  <c r="E25" i="3"/>
  <c r="E31" i="3" s="1"/>
  <c r="F23" i="3"/>
  <c r="E23" i="3"/>
  <c r="D23" i="3"/>
  <c r="E21" i="3"/>
  <c r="D21" i="3"/>
  <c r="D20" i="3"/>
  <c r="E19" i="3"/>
  <c r="F19" i="3" s="1"/>
  <c r="D19" i="3"/>
  <c r="D18" i="3"/>
  <c r="E17" i="3"/>
  <c r="F17" i="3" s="1"/>
  <c r="D17" i="3"/>
  <c r="D16" i="3"/>
  <c r="E15" i="3"/>
  <c r="D14" i="3"/>
  <c r="E13" i="3"/>
  <c r="D12" i="3"/>
  <c r="E11" i="3"/>
  <c r="F11" i="3" s="1"/>
  <c r="D11" i="3"/>
  <c r="D10" i="3"/>
  <c r="E9" i="3"/>
  <c r="F9" i="3" s="1"/>
  <c r="D9" i="3"/>
  <c r="D8" i="3"/>
  <c r="E7" i="3"/>
  <c r="F7" i="3" s="1"/>
  <c r="D7" i="3"/>
  <c r="D6" i="3"/>
  <c r="E5" i="3"/>
  <c r="F5" i="3" s="1"/>
  <c r="D5" i="3"/>
  <c r="D4" i="3"/>
  <c r="F3" i="3"/>
  <c r="F31" i="3" l="1"/>
  <c r="E32" i="3"/>
  <c r="F32" i="3" s="1"/>
  <c r="F25" i="3"/>
  <c r="C29" i="3"/>
  <c r="D22" i="3"/>
  <c r="D27" i="3" s="1"/>
  <c r="D348" i="2"/>
  <c r="D340" i="2"/>
  <c r="D58" i="2"/>
  <c r="D56" i="2" s="1"/>
  <c r="D117" i="2"/>
  <c r="D290" i="2"/>
  <c r="D283" i="2"/>
  <c r="D268" i="2"/>
  <c r="D270" i="2" s="1"/>
  <c r="D264" i="2"/>
  <c r="D63" i="2"/>
  <c r="D71" i="2"/>
  <c r="D76" i="2"/>
  <c r="D75" i="2"/>
  <c r="D77" i="2" s="1"/>
  <c r="D126" i="2"/>
  <c r="D125" i="2"/>
  <c r="D307" i="2"/>
  <c r="D291" i="2"/>
  <c r="D289" i="2"/>
  <c r="D284" i="2"/>
  <c r="D273" i="2"/>
  <c r="D272" i="2"/>
  <c r="D257" i="2"/>
  <c r="D256" i="2"/>
  <c r="D244" i="2"/>
  <c r="D246" i="2" s="1"/>
  <c r="D242" i="2" s="1"/>
  <c r="D237" i="2"/>
  <c r="D236" i="2"/>
  <c r="D104" i="2"/>
  <c r="D105" i="2"/>
  <c r="D53" i="2"/>
  <c r="D89" i="2" s="1"/>
  <c r="D81" i="2" s="1"/>
  <c r="D84" i="2" s="1"/>
  <c r="D79" i="2" s="1"/>
  <c r="D52" i="2"/>
  <c r="D88" i="2" s="1"/>
  <c r="D46" i="2"/>
  <c r="D48" i="2" s="1"/>
  <c r="D42" i="2" s="1"/>
  <c r="E33" i="2"/>
  <c r="D39" i="2"/>
  <c r="D37" i="2"/>
  <c r="D36" i="2"/>
  <c r="D38" i="2" s="1"/>
  <c r="D40" i="2" s="1"/>
  <c r="D33" i="2" s="1"/>
  <c r="E22" i="2"/>
  <c r="D26" i="2"/>
  <c r="D25" i="2"/>
  <c r="D27" i="2" s="1"/>
  <c r="D115" i="2"/>
  <c r="D28" i="2"/>
  <c r="D111" i="2"/>
  <c r="D60" i="2"/>
  <c r="E33" i="3" l="1"/>
  <c r="F33" i="3"/>
  <c r="D238" i="2"/>
  <c r="D240" i="2" s="1"/>
  <c r="D292" i="2"/>
  <c r="D103" i="2"/>
  <c r="D106" i="2" s="1"/>
  <c r="D108" i="2" s="1"/>
  <c r="D101" i="2" s="1"/>
  <c r="D29" i="2"/>
  <c r="D31" i="2" s="1"/>
  <c r="D22" i="2" s="1"/>
  <c r="D54" i="2"/>
  <c r="D234" i="2"/>
  <c r="D69" i="2"/>
  <c r="D298" i="2"/>
  <c r="D299" i="2" s="1"/>
  <c r="D300" i="2" s="1"/>
  <c r="D266" i="2"/>
  <c r="D262" i="2"/>
  <c r="D255" i="2"/>
  <c r="D258" i="2" s="1"/>
  <c r="D282" i="2"/>
  <c r="D285" i="2" s="1"/>
  <c r="D293" i="2" s="1"/>
  <c r="D124" i="2"/>
  <c r="D127" i="2" s="1"/>
  <c r="D231" i="2"/>
  <c r="D229" i="2" s="1"/>
  <c r="D73" i="2"/>
  <c r="D275" i="2" l="1"/>
  <c r="D277" i="2" s="1"/>
  <c r="D302" i="2" s="1"/>
  <c r="D50" i="2"/>
  <c r="D96" i="2"/>
  <c r="D98" i="2" s="1"/>
  <c r="D94" i="2" s="1"/>
  <c r="D90" i="2"/>
  <c r="D92" i="2" s="1"/>
  <c r="D86" i="2" s="1"/>
  <c r="D248" i="2" l="1"/>
  <c r="D198" i="2"/>
  <c r="D195" i="2" s="1"/>
  <c r="D357" i="2"/>
  <c r="D352" i="2" s="1"/>
  <c r="D336" i="2"/>
  <c r="D344" i="2" l="1"/>
  <c r="D330" i="2"/>
  <c r="D324" i="2"/>
  <c r="D320" i="2"/>
  <c r="D316" i="2" s="1"/>
  <c r="D210" i="2"/>
  <c r="D310" i="2"/>
  <c r="D206" i="2"/>
  <c r="D202" i="2" s="1"/>
  <c r="D216" i="2"/>
  <c r="D184" i="2"/>
  <c r="D173" i="2"/>
  <c r="D162" i="2"/>
  <c r="D151" i="2"/>
  <c r="D140" i="2"/>
  <c r="D129" i="2"/>
  <c r="G11" i="2" l="1"/>
  <c r="G19" i="2" l="1"/>
  <c r="G15" i="2"/>
</calcChain>
</file>

<file path=xl/sharedStrings.xml><?xml version="1.0" encoding="utf-8"?>
<sst xmlns="http://schemas.openxmlformats.org/spreadsheetml/2006/main" count="704" uniqueCount="354">
  <si>
    <t xml:space="preserve">                           PREFEITURA MUNICIPAL DE PETROPOLIS</t>
  </si>
  <si>
    <t xml:space="preserve">                           SECRETARIA DE SEGURANÇA,SERVIÇOS E ORDEM PÚBLICA</t>
  </si>
  <si>
    <t xml:space="preserve">                           DEPARTAMENTO DE ILUMINAÇÃO PÚBLICA</t>
  </si>
  <si>
    <t>OBRA / SERVIÇO:</t>
  </si>
  <si>
    <t>PRESTAÇÃO DE SERVIÇO PARA EXECUÇÃO DE MANUTENÇÃO PREVENTIVA E CORRETIVA DA SUBESTAÇÃO ABRIGADA DE 300kVA DO CENTRO ADMINISTRATIVO MUNICIPAL FREI MOZER</t>
  </si>
  <si>
    <t>UNID.</t>
  </si>
  <si>
    <t>TOTAL</t>
  </si>
  <si>
    <t>PMP</t>
  </si>
  <si>
    <t xml:space="preserve">Administração da obra </t>
  </si>
  <si>
    <t>I0 = 04/20</t>
  </si>
  <si>
    <t>MEMÓRIA DE CÁLCULO</t>
  </si>
  <si>
    <t>EMOP</t>
  </si>
  <si>
    <t>01.050.0300-0</t>
  </si>
  <si>
    <t xml:space="preserve">RELATORIO FINAL DE OBRAS OU SERVICOS DE ENGENHARIA,INCL.DESENHOS TAMANHO A-1,AUTOCAD,REGISTRO FOTOGRAFICO,PLANILHA ORCAMENTARIA E DESCRICAO DO ESCOPO DOS SERVICOS REALIZADOS,CONF.RECOMENDACOES E ESPECIFICACOES DO ORGAO CONTRATANTE.O RELATORIO DEVERA SER APRESENTADO EM 2 VIAS.O ITEM DEVERA SER MEDIDOPELO NUMERO DE PRANCHAS ORIGINAIS QUE COMPOE O RELATORIO
</t>
  </si>
  <si>
    <t>02.020.0002-0</t>
  </si>
  <si>
    <t xml:space="preserve">PLACA DE IDENTIFICACAO DE OBRA PUBLICA,TIPO BANNER/PLOTTER,CONSTITUIDA POR LONA E IMPRESSAO DIGITAL,INCLUSIVE SUPORTES DE MADEIRA.FORNECIMENTO E COLOCACAO
</t>
  </si>
  <si>
    <t>15.007.0570-0</t>
  </si>
  <si>
    <t>DISJUNTOR TERMOMAGNETICO UNIPOLAR,DE 10 A 30AX250V.FORNECIMENTO E COLOCAÇÃO</t>
  </si>
  <si>
    <t>DISJUNTOR GERAL  TRIFÁSICO DE 800 A</t>
  </si>
  <si>
    <t>DISJUNTOR GERAL  TRIFÁSICO DE 400 A</t>
  </si>
  <si>
    <t>DISJUNTOR GERAL  TRIFÁSICO DE 150 A</t>
  </si>
  <si>
    <t>DISJUNTOR GERAL  TRIFÁSICO DE 225 A</t>
  </si>
  <si>
    <t>DISJUNTOR GERAL  TRIFÁSICO DE 40 A</t>
  </si>
  <si>
    <t>DISJUNTOR GERAL  UNIPOLAR DE 15 A</t>
  </si>
  <si>
    <t>UNID</t>
  </si>
  <si>
    <t>15.007.0600-0</t>
  </si>
  <si>
    <t>DISJUNTOR TERMOMAGNETICO TRIPOLAR,DE 10 A 50AX250V.FORNECIMENTO E COLOCAÇÃO</t>
  </si>
  <si>
    <t>15.007.0608-0</t>
  </si>
  <si>
    <t>DISJUNTOR TERMOMAGNETICO TRIPOLAR,DE 125 A 150AX250V.FORNECIMENTO E COLOCAÇÃO</t>
  </si>
  <si>
    <t>15.007.0609-0</t>
  </si>
  <si>
    <t>15.007.0611-0</t>
  </si>
  <si>
    <t>DISJUNTOR TERMOMAGNETICO TRIPOLAR,DE 300 A 400AX250V.FORNECIMENTO E COLOCAÇÃO</t>
  </si>
  <si>
    <t>15.007.0617-0</t>
  </si>
  <si>
    <t>DISJUNTOR TERMOMAGNETICO TRIPOLAR,DE 800AX250V.FORNECIMENTO E COLOCAÇÃO</t>
  </si>
  <si>
    <t>15.019.0057-0</t>
  </si>
  <si>
    <t xml:space="preserve">TOMADA ELETRICA 2P+T,20A/250V,PADRAO BRASILEIRO,DE SOBREPOR.FORNECIMENTO E COLOCACAO                                    </t>
  </si>
  <si>
    <t>PONTO DE TOMADA DE FORÇA - USO GERAL - CABINE</t>
  </si>
  <si>
    <t>15.019.0040-0</t>
  </si>
  <si>
    <t xml:space="preserve">INTERRUPTOR COM 1 TECLA SIMPLES E TOMADA 2P+T,10A/250V,PADRAO BRASILEIRO,DE EMBUTIR,COM PLACA DE 4"X2".FORNECIMENTO E COLOCACAO
</t>
  </si>
  <si>
    <t>INTERRUPTOR ANTE-SALA DA SUBESTAÇÃO</t>
  </si>
  <si>
    <t>INTERRUPTOR NA SUBESTAÇÃO</t>
  </si>
  <si>
    <t>18.027.0112-0-0</t>
  </si>
  <si>
    <t xml:space="preserve">LUMINARIA A PROVA DE GASES,VAPORES E POS,HERMETICA,COM LENTE DE VIDRO TRANSPARENTE,CORPO E GRADE EM ALUMINIO FUNDIDO,PARA LAMPADA LED ATE 25W,MISTA OU VAPOR DE MERCURIO ATE 250W,PARA COLOCACAO EM PAREDE,EXCLUSIVE LAMPADA.FORNECIMENTO E COLOCACAO
                                </t>
  </si>
  <si>
    <t>ILUMINAÇÃO DE ACESSO À SUBESTAÇÃO</t>
  </si>
  <si>
    <t>15.020.0158-0</t>
  </si>
  <si>
    <t xml:space="preserve">LAMPADA LED,BULBO,A60,10,5W,100/240V,BASE E-27.FORNECIMENTO  E                               </t>
  </si>
  <si>
    <t>PARA INSTALAÇÃO NA LUMINÁRIA EXTERNA (EMOP 18.027.0112-0)</t>
  </si>
  <si>
    <t xml:space="preserve">LUMINARIA LED TUBULAR DE SOBREPOR, 2X9W (INCLUSIVE LAMPADAS),CORPO EM CHAPA DE ACO TRATADA E PINTURA ELETROSTATICA BRANCA, REFLETOR EM ALUMINIO DE ALTO BRILHO, COM VISOR ACRILICO TRANSLUCIDO, SEM REATOR. FORNECIMENTO E COLOCACAO
</t>
  </si>
  <si>
    <t>18.027.0490-0</t>
  </si>
  <si>
    <t>ILUMINAÇÃO DA ANTE SALA</t>
  </si>
  <si>
    <t>ILUMINAÇÃO DA CABINE</t>
  </si>
  <si>
    <t>21.031.0010-0</t>
  </si>
  <si>
    <t>BASE EXTERNA PARA RELÊ FOTOELÉTRICO. FORNECIMENTO</t>
  </si>
  <si>
    <t>18.260.0070-0</t>
  </si>
  <si>
    <t>RELE FOTOELETRICO,PARA COMANDO DE ILUMINACAO EXTERNA,NA TENSAO DE 220V E CARGA MAXIMA DE 1.000W.FORNECIMENTO E COLOCACAO</t>
  </si>
  <si>
    <t>PARA ACIONAMENTO DA LUMINÁRIA EXTERNA (EMOP 18.027.0112-0)</t>
  </si>
  <si>
    <t xml:space="preserve">
 SERVICO DE APOIO AS INSTALACOES REQUERIDAS A EMPREITEIRA,SENDO 1 MONTADOR ELETROMECANICO OU ELETRICISTA.HORARIO DIURNO  
</t>
  </si>
  <si>
    <t>21.100.0030-0</t>
  </si>
  <si>
    <t>H</t>
  </si>
  <si>
    <t>QUANTIDADE  DE PROFISSIONAIS ENVOLVIDOS</t>
  </si>
  <si>
    <t>QUANTIDADE DE HORAS TRABALHADAS</t>
  </si>
  <si>
    <t>PROF.</t>
  </si>
  <si>
    <t xml:space="preserve">QUANTIDADES DE DIAS </t>
  </si>
  <si>
    <t>DIAS</t>
  </si>
  <si>
    <t>QUANTIDADE DE HORAS PREVIXTA PARA A EXECUÇÃO DOS SERVIÇOS</t>
  </si>
  <si>
    <t>21.100.0110-0</t>
  </si>
  <si>
    <t xml:space="preserve">
 MAO-DE-OBRA PARA SERVICOS DE QUALQUER NATUREZA.TURMA DE REPAROS                                                         
</t>
  </si>
  <si>
    <t>21.101.0010-0</t>
  </si>
  <si>
    <t xml:space="preserve">
 SERVICO DE APOIO AS INSTALACOES REQUERIDAS A EMPREITARIA,SENDO 1 ENGENHEIRO ELETRICISTA,COM NO MINIMO,4 ANOS DE EXPERIENCIA NO SERVICO.HORARIO DIURNO
</t>
  </si>
  <si>
    <t>15.012.0060-0</t>
  </si>
  <si>
    <t xml:space="preserve">OLEO ISOLANTE PARA TRANSFORMADOR DE DISTRIBUICAO,CLASSE DE TENSAO ATE 30KV,CONSIDERANDO LIMPEZA INTERNA DO TRANSFORMADOR E SUBSTITUICAO DO OLEO,SUPONDO O APARELHO APOIADO EM BASE ATE 2,00M DE ALTURA,INCLUSIVE FORNECIMENTO E TROCA DE OLEO,EXCLUSIVE LAUDO DE TROCA DO OLEO
</t>
  </si>
  <si>
    <t>MANUTENÇÃO DOS TRANSFORMADORES</t>
  </si>
  <si>
    <t>L</t>
  </si>
  <si>
    <t>m²</t>
  </si>
  <si>
    <t>05.001.0162-0</t>
  </si>
  <si>
    <t xml:space="preserve"> </t>
  </si>
  <si>
    <t>RETIRADA DE IMPERMEABILIZACAO FLEXÍVEL(ASFALTO,ETC),INCLUSIVE EMPILHAMENTO LATERAL,DENTRO DO CANTEIRO DE SERVICO,EXCLUSIVE CAMADA DE PROTEÇÃO</t>
  </si>
  <si>
    <t>05.004.0010-0</t>
  </si>
  <si>
    <t xml:space="preserve">LIMPEZA DE CONCRETO APARENTE COM JATO D`AGUA,SOLVENTE E ESCOVA DE PIAÇAVA                                               </t>
  </si>
  <si>
    <t>m</t>
  </si>
  <si>
    <t xml:space="preserve">04.020.0122-0                                           </t>
  </si>
  <si>
    <t>TRANSPORTE DE ANDAIME TUBULAR,CONSIDERANDO-SE A AREA DE PROJECAO VERTICAL DO ANDAIME,EXCLUSIVE CARGA,DESCARGA E TEMPO DE ESPERA DO CAMINHAO(VIDE ITEM 04.021.0010)</t>
  </si>
  <si>
    <t>m²*KM</t>
  </si>
  <si>
    <t xml:space="preserve">04.021.0010-0                                           </t>
  </si>
  <si>
    <t xml:space="preserve">CARGA E DESCARGA MANUAL DE ANDAIME TUBULAR,INCLUSIVE TEMPO DE ESPERA DO CAMINHÃO,CONSIDERANDO-SE A ÁREA DE PROJEÇÃO VERTICAL.Observação: 3% - DESGASTE DE FERRAMENTAS E EPI   </t>
  </si>
  <si>
    <t xml:space="preserve">05.001.0325-0        </t>
  </si>
  <si>
    <t>17.025.0005-1</t>
  </si>
  <si>
    <t>AMBIENTE 1 (SUBESTAÇÃO)</t>
  </si>
  <si>
    <t>AMBIENTE 2(SALA PARA PASSAGEM À SUBESTAÇÃO)</t>
  </si>
  <si>
    <t>PAREDE DE PASSAGEM DA RAMPA</t>
  </si>
  <si>
    <t>05.001.0001-0</t>
  </si>
  <si>
    <t xml:space="preserve">DEMOLICAO MANUAL DE CONCRETO SIMPLES COM EMPILHAMENTO LATERAL DENTRO DO CANTEIRO DE SERVIÇO. Observação: 3%-DESGASTE DE FERRAMENTAS E EPI                             </t>
  </si>
  <si>
    <t xml:space="preserve"> DESOBSTRUCAO DE DRENOS DE MUROS DE CONTENCAO,BUZINOTES DE COBERTURAS E SIMILARES                                        </t>
  </si>
  <si>
    <t xml:space="preserve">05.008.0001-0 </t>
  </si>
  <si>
    <t xml:space="preserve">MONTAGEM E DESMONTAGEM DE ANDAIME COM ELEMENTOS TUBULARES,CONSIDERANDO-SE A AREA VERTICAL RECOBERTA                     </t>
  </si>
  <si>
    <t xml:space="preserve">17.017.0301-0                                           </t>
  </si>
  <si>
    <t>REPINTURA INTERNA OU EXTERNA SOBRE FERRO COM TINTA A OLEO BRILHANTE,INCLUSIVE LIXAMENTO LEVE,LIMPEZA,UMA DEMAO DE ANTIOXIDO E UMA DEMÃO DE ACABAMENTO NA COR EXISTENTE</t>
  </si>
  <si>
    <t xml:space="preserve">05.001.0360-0 </t>
  </si>
  <si>
    <t xml:space="preserve">LIMPEZA DE PISOS CIMENTADOS Observação: 20%-MATERIAL DE LIMPEZA                                                                                            </t>
  </si>
  <si>
    <t>17.040.0024-0</t>
  </si>
  <si>
    <t xml:space="preserve">PINTURA DE PISO CIMENTADO LISO COM TINTA 100% ACRILICA,INCLUSIVE LIXAMENTO,LIMPEZA E TRES DEMAOS DE ACABAMENTO APLICADAS À ROLO DE LÃ, DILUIÇÃO EM ÁGUA A 20%. Observação: 3%-DESGASTE DE FERRAMENTAS E EPI  </t>
  </si>
  <si>
    <t xml:space="preserve">15.036.0048-0                                           </t>
  </si>
  <si>
    <t>TUBO DE PVC RIGIDO DE 100MM,SOLDAVEL,EXCLUSIVE EMENDAS,CONEXOES,ABERTURA E FECHAMENTO DE RASGO.FORNECIMENTO E ASSENTAMENTO</t>
  </si>
  <si>
    <t xml:space="preserve">15.038.0343-0  </t>
  </si>
  <si>
    <t xml:space="preserve">JOELHO 90° SOLDAVEL,COM DIAMETRO DE 110MM.FORNECIMENTO                                                                  </t>
  </si>
  <si>
    <t>EMBOÇO COM ARGAMASSA DE CIMENTO E AREIA,NO TRACO 1:1,5 COM 1,5CM DE ESPESSURA,INCLUSIVE CHAPISCO DE CIMENTO E AREIA,NO TRAÇO 1:3</t>
  </si>
  <si>
    <t>área de escada (considerado figura plana: C=1,20m; L=0,80)</t>
  </si>
  <si>
    <t>área da rampa (considerado figura plana: C=7,20m; L=0,90)</t>
  </si>
  <si>
    <t>altura da parede</t>
  </si>
  <si>
    <t>largura da parede</t>
  </si>
  <si>
    <t>unid</t>
  </si>
  <si>
    <t>área a ser impermeabilizada</t>
  </si>
  <si>
    <t>caixa de inspeção aguas pluviais (L=0,60m;A=0,20m)</t>
  </si>
  <si>
    <t>área de portas (1,85m x 0,80m)x2</t>
  </si>
  <si>
    <t>área de janela (1,00m x 0,70m)</t>
  </si>
  <si>
    <t>área de parede</t>
  </si>
  <si>
    <t>AMBIENTE 2(SALA PARA PASSAGEM À SUBESTAÇÃO) - EXTERNA</t>
  </si>
  <si>
    <t>AMBIENTE 2(SALA PARA PASSAGEM À SUBESTAÇÃO)- INTERNA</t>
  </si>
  <si>
    <t>AMBIENTE 1(SALA SUBESTAÇÃO) - EXTERNA</t>
  </si>
  <si>
    <t>AMBIENTE 1(SALA SUBESTAÇÃO)- INTERNA</t>
  </si>
  <si>
    <t>altura da parede baia</t>
  </si>
  <si>
    <t>área de parede baia</t>
  </si>
  <si>
    <t>altura da parede baia TP/TC</t>
  </si>
  <si>
    <t>área de parede baia TP/TC</t>
  </si>
  <si>
    <t>área de portas (((2,5m x 1,60m)x2)+(0,90m x 2,10m))</t>
  </si>
  <si>
    <t>área de janela (0,80m x 0,60m)x2</t>
  </si>
  <si>
    <t>SUBTOTAL 1</t>
  </si>
  <si>
    <t>SUBTOTAL 2</t>
  </si>
  <si>
    <t>TOTAL 1</t>
  </si>
  <si>
    <t>SUBTOTAL 3</t>
  </si>
  <si>
    <t>SUBTOTAL 4</t>
  </si>
  <si>
    <t>TOTAL 2</t>
  </si>
  <si>
    <t>SUBTOTAL 5</t>
  </si>
  <si>
    <t>TOTAL GERAL</t>
  </si>
  <si>
    <t>TOTAL 3</t>
  </si>
  <si>
    <t>área da grade (2,50 x 2,10m) x 2+ (2,00m x 2,10m) + (0,80m x 2,10m)</t>
  </si>
  <si>
    <t>área da de janela (3,52m x 0,15m)</t>
  </si>
  <si>
    <t>área de porta (4,5m x 0,15m) x 2</t>
  </si>
  <si>
    <t>área da de piso interno  - subestação (4,00m x 9,84m)</t>
  </si>
  <si>
    <t>área da de piso interno - subestação (4,00m x 9,84m)</t>
  </si>
  <si>
    <t xml:space="preserve">recomposição de duto de águas pluviais </t>
  </si>
  <si>
    <t>área da laje do telhado (L=4,50m;C=10,64m )+(4,50m x 0,15m)+(7,42m x 0,25m)+(7,42m x 0,50m)</t>
  </si>
  <si>
    <t>01.090.070-6</t>
  </si>
  <si>
    <t>13.001.0025-0</t>
  </si>
  <si>
    <t>Disjuntor termomagnético, tripolar, de 175 a 225A x 250V. FORNECIMENTO e
COLOCAÇÃO</t>
  </si>
  <si>
    <t>11.003.0002-A</t>
  </si>
  <si>
    <t xml:space="preserve">Concreto dosado racionalmente para uma resistência característica à compressão
de 10MPa, inclusive materiais, transporte, preparo com betoneira, lançamento e
adensamento             </t>
  </si>
  <si>
    <t>05.105.0015-A</t>
  </si>
  <si>
    <t xml:space="preserve">Mão de obra de servente inclusive encargos sociais </t>
  </si>
  <si>
    <t>h</t>
  </si>
  <si>
    <t>m³</t>
  </si>
  <si>
    <t>limpeza de ervas daninhas em parede - um dia de trabalho - 2 homens</t>
  </si>
  <si>
    <t>04.005.0121-A</t>
  </si>
  <si>
    <t>Transporte de carga de qualquer natureza, exclusive as despesas de carga e
descarga, tanto de espera do caminhão como do servente ou equipamento auxiliar,
à velocidade média de 40km/h, em caminhão basculante a óleo diesel, com
capacidade útil de 8t</t>
  </si>
  <si>
    <t>demolção de concreto</t>
  </si>
  <si>
    <t>erva daninha</t>
  </si>
  <si>
    <t>impermeabilização</t>
  </si>
  <si>
    <t>peso</t>
  </si>
  <si>
    <t>t</t>
  </si>
  <si>
    <t>distância</t>
  </si>
  <si>
    <t>txkm</t>
  </si>
  <si>
    <t>total</t>
  </si>
  <si>
    <t>total em t</t>
  </si>
  <si>
    <t>total em m³</t>
  </si>
  <si>
    <t>km</t>
  </si>
  <si>
    <t>04.006.008-B</t>
  </si>
  <si>
    <t>área</t>
  </si>
  <si>
    <t>m²xkm</t>
  </si>
  <si>
    <t>quantidade de montagem e desmontagem</t>
  </si>
  <si>
    <t xml:space="preserve">Aluguel de andaime com elementos tubulares sobre sapatas fixas, considerando-se
a área da projeção vertical do andaime e pago pelo tempo necessário à sua
utilização, exclusive transporte dos elementos do andaime até a obra (vide item
04.020.0122), plataforma ou passarela de pinho (vide itens 05.005.0012 a
05.005.0015 ou 05.007.0007 e 05.008.0008), montagem e desmontagem dos
andaimes (vide item 05.008.0001)               </t>
  </si>
  <si>
    <t>m² x mês</t>
  </si>
  <si>
    <t>meses</t>
  </si>
  <si>
    <t>05.006.0001-1</t>
  </si>
  <si>
    <t>área considerando 50% da área</t>
  </si>
  <si>
    <t>Movimentação vertical ou horizontal de plataforma ou passarela</t>
  </si>
  <si>
    <t>largura</t>
  </si>
  <si>
    <t>quantidade de movimentação</t>
  </si>
  <si>
    <t xml:space="preserve">05.008.0008-1 </t>
  </si>
  <si>
    <t xml:space="preserve">Plataforma ou passarela de madeira de 1ª, considerando-se aproveitamento da
madeira 20 vezes, exclusive andaime ou outro suporte e movimentação (vide item
05.008.0008)                  </t>
  </si>
  <si>
    <t>05.005.0012-1</t>
  </si>
  <si>
    <t>comprimento da parede</t>
  </si>
  <si>
    <t>comprimento da parede (considerando 50%)</t>
  </si>
  <si>
    <t>quantidade de linhas</t>
  </si>
  <si>
    <t>coeficiente EMOP</t>
  </si>
  <si>
    <t>PINTURA INTERNA OU EXTERNA SOBRE MADEIRA,COM TINTA A OLEO BRILHANTE OU ACETINADA,LIXAMENTO,UMA DEMAO DE VERNIZ ISOLANTEINCOLOR,DUAS DEMAOS DE MASSA PARA MADEIRA,LIXAMENTO E REMOCAO DE PO,UMA DEMAO DE FUNDO SINTETICO NIVELADOR E DUAS DEMAOSDE ACABAMENTO</t>
  </si>
  <si>
    <t xml:space="preserve">17.017.0110-0       </t>
  </si>
  <si>
    <t xml:space="preserve">PINTURA COM TINTA ANTIMOFO E BACTERICIDA BASE ACRILICA,SEM BRILHO,COR BRANCA,PARA AMBIENTES INTERNOS E EXTERNOS PROPENSOS À UMIDADE E VAPORES, EM DUAS DEMÃOS, SOBRE SELADOR ACRÍLICO E DUAS DEMÃOS DE MASSA ACRÍLICA, INCLUSIVE LIMPEZA E LIXAMENTO. </t>
  </si>
  <si>
    <t>largura da parede baia (2,60+0,15+2,60)x2</t>
  </si>
  <si>
    <t>largura da parede baia TP/TC (2,60+0,15+2,60)x2</t>
  </si>
  <si>
    <t xml:space="preserve">16.024.0006-0                                           </t>
  </si>
  <si>
    <t>IMPERMEABILIZACAO DE AREA EXPOSTA,S/PROTECAO MECANICA E S/TRANSITO,USANDO MANTA ASFALTICA AUTOPROTEGIDA NA FACE EXTERNAC/UM FILME DE ALUMINIO,TIPO II-B COM ESPESSURA DE 3MM,APLICADA C/CHAMA DE MACARICO SOBRE PRIMER ASFALTICO,BASE AGUA OU SOLVENTE,COM CONSUMO DE 0,40KG/M2,INCLUSIVE ESTE</t>
  </si>
  <si>
    <t>um</t>
  </si>
  <si>
    <t>ITEM</t>
  </si>
  <si>
    <t>DESCRIÇÃO</t>
  </si>
  <si>
    <t>VALOR</t>
  </si>
  <si>
    <t>%</t>
  </si>
  <si>
    <t>MÊS. 1</t>
  </si>
  <si>
    <t>SERVICOS DE ESCRITORIO, LABORATORIO E CAMPO</t>
  </si>
  <si>
    <t>CANTEIRO DE OBRA</t>
  </si>
  <si>
    <t>TRANSPORTE</t>
  </si>
  <si>
    <t>SERVIÇOS COMPLEMENTARES</t>
  </si>
  <si>
    <t>ESTRUTURA</t>
  </si>
  <si>
    <t>REVESTIMENTO DE PAREDES TETOS E PISOS</t>
  </si>
  <si>
    <t>INSTALAÇÕES ELÉTRICAS, HIDRAÚLICA, SANITÁRIAS E MECÂNICAS</t>
  </si>
  <si>
    <t>COBERTURA E IMPERMIABILIZAÇÕES</t>
  </si>
  <si>
    <t>PINTURA</t>
  </si>
  <si>
    <t>APARELHOS HIDRAULICOS E SANITÁRIOS</t>
  </si>
  <si>
    <t>ILUMINAÇÃO  PÚBLICA</t>
  </si>
  <si>
    <t>Total</t>
  </si>
  <si>
    <t>BDI = 25,72%</t>
  </si>
  <si>
    <t xml:space="preserve">  </t>
  </si>
  <si>
    <t>Total Geral</t>
  </si>
  <si>
    <t xml:space="preserve">  CRONOGRAMA FINANCEIRO</t>
  </si>
  <si>
    <t>MENSAL</t>
  </si>
  <si>
    <t>PREVISTO</t>
  </si>
  <si>
    <t>Total Previsto</t>
  </si>
  <si>
    <t>REALIZADO</t>
  </si>
  <si>
    <t>Total Realizado</t>
  </si>
  <si>
    <t xml:space="preserve"> Prefeitura Municipal de Petrópolis      </t>
  </si>
  <si>
    <t>SECRETATRIA DE SEGURANÇA E ORDEM PÚBLICA</t>
  </si>
  <si>
    <t>DILP</t>
  </si>
  <si>
    <r>
      <t xml:space="preserve"> Data 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09/07/2020</t>
    </r>
  </si>
  <si>
    <t>i0 04/2020</t>
  </si>
  <si>
    <r>
      <t xml:space="preserve">Loca  </t>
    </r>
    <r>
      <rPr>
        <sz val="14"/>
        <rFont val="Calibri"/>
        <family val="2"/>
        <scheme val="minor"/>
      </rPr>
      <t>CENTRO   -</t>
    </r>
    <r>
      <rPr>
        <b/>
        <sz val="14"/>
        <color indexed="12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 PETRÓPOLIS      </t>
    </r>
    <r>
      <rPr>
        <sz val="14"/>
        <color indexed="12"/>
        <rFont val="Calibri"/>
        <family val="2"/>
        <scheme val="minor"/>
      </rPr>
      <t xml:space="preserve">   </t>
    </r>
    <r>
      <rPr>
        <b/>
        <sz val="14"/>
        <color indexed="12"/>
        <rFont val="Calibri"/>
        <family val="2"/>
        <scheme val="minor"/>
      </rPr>
      <t xml:space="preserve">                     </t>
    </r>
  </si>
  <si>
    <t>DESONERADO</t>
  </si>
  <si>
    <r>
      <t xml:space="preserve">Obra: </t>
    </r>
    <r>
      <rPr>
        <sz val="14"/>
        <rFont val="Calibri"/>
        <family val="2"/>
        <scheme val="minor"/>
      </rPr>
      <t>PRESTAÇÃO DE SERVIÇO PARA EXECUÇÃO DE MANUTENÇÃO PREVENTIVA E CORRETIVA DA SUBESTAÇÃO ABRIGADA DE 300kVA DO CENTRO ADMINISTRATIVO MUNICIPAL FREI MOZER - CENTRO - PETRÓPOLIS RJ</t>
    </r>
  </si>
  <si>
    <t>Código</t>
  </si>
  <si>
    <t>Descrição</t>
  </si>
  <si>
    <t>Unidade</t>
  </si>
  <si>
    <t>Quantidade</t>
  </si>
  <si>
    <t>Preço Proposto</t>
  </si>
  <si>
    <t>Valor Proposto</t>
  </si>
  <si>
    <t>1</t>
  </si>
  <si>
    <t>SERVIÇOS DE ESCRITÓRIO LABORATÓRIO E CAMPO</t>
  </si>
  <si>
    <t>01.050.0300-A</t>
  </si>
  <si>
    <t>RELATORIO FINAL DE OBRAS OU SERVICOS DE ENGENHARIA,INCL.DESENHOS TAMANHO A-1,AUTOCAD,REGISTRO FOTOGRAFICO,PLANILHA ORCAMENTARIA E DESCRICAO DO ESCOPO DOS SERVICOS REALIZADOS,CONF.RECOMENDACOES E ESPECIFICACOES DO ORGAO CONTRATANTE.O RELATORIO DEVERA SER APRESENTADO EM 2 VIAS.O ITEM DEVERA SER MEDIDOPELO NUMERO DE PRANCHAS ORIGINAIS QUE COMPOE O RELATORIO</t>
  </si>
  <si>
    <t xml:space="preserve">UN        </t>
  </si>
  <si>
    <t xml:space="preserve">01-090-070-6 </t>
  </si>
  <si>
    <t>Administração local da obra</t>
  </si>
  <si>
    <t xml:space="preserve">un        </t>
  </si>
  <si>
    <t>TOTAL DA CATEGORIA  01</t>
  </si>
  <si>
    <t>2</t>
  </si>
  <si>
    <t>CANTEIRO DE OBRAS</t>
  </si>
  <si>
    <t>02.020.0002-A</t>
  </si>
  <si>
    <t>PLACA DE IDENTIFICACAO DE OBRA PUBLICA,TIPO BANNER/PLOTTER,CONSTITUIDA POR LONA E IMPRESSAO DIGITAL,INCLUSIVE SUPORTES DE MADEIRA.FORNECIMENTO E COLOCACAO</t>
  </si>
  <si>
    <t xml:space="preserve">M2        </t>
  </si>
  <si>
    <t>TOTAL DA CATEGORIA  02</t>
  </si>
  <si>
    <t>4</t>
  </si>
  <si>
    <t>TRANSPORTES</t>
  </si>
  <si>
    <t>TRANSPORTE DE CARGA DE QUALQUER NATUREZA,EXCLUSIVE AS DESPESAS DE CARGA E DESCARGA,TANTO DE ESPERA DO CAMINHAO COMO DO SERVENTE OU EQUIPAMENTO AUXILIAR,A VELOCIDADE MEDIA DE 40KM/H,EM CAMINHAO BASCULANTE A OLEO DIESEL,COM CAPACIDADE UTIL DE8T</t>
  </si>
  <si>
    <t xml:space="preserve">T X KM    </t>
  </si>
  <si>
    <t>04.006.0008-B</t>
  </si>
  <si>
    <t>CARGA MANUAL E DESCARGA MECANICA DE MATERIAL A GRANEL(AGREGADOS,PEDRA-DE-MAO,PARALELOS,TERRA E ESCOMBROS),COMPREENDENDOOS TEMPOS PARA CARGA,DESCARGA E MANOBRAS DO CAMINHAO BASCULANTE A OLEO DIESEL,COM CAPACIDADE UTIL DE 8T,EMPREGANDO 2 SERVENTES NA CARGA</t>
  </si>
  <si>
    <t xml:space="preserve">T         </t>
  </si>
  <si>
    <t>04.020.0122-A</t>
  </si>
  <si>
    <t>TRANSPORTE DE ANDAIME TUBULAR,CONSIDERANDO-SE A AREA DE PROJECAO VERTICAL DO ANDAIME,EXCLUSIVE CARGA,DESCARGA E TEMPO DEESPERA DO CAMINHAO(VIDE ITEM 04.021.0010)</t>
  </si>
  <si>
    <t xml:space="preserve">M2XKM     </t>
  </si>
  <si>
    <t>04.021.0010-A</t>
  </si>
  <si>
    <t>CARGA E DESCARGA MANUAL DE ANDAIME TUBULAR,INCLUSIVE TEMPO DE ESPERA DO CAMINHAO,CONSIDERANDO-SE A AREA DE PROJECAO VERTICAL</t>
  </si>
  <si>
    <t>TOTAL DA CATEGORIA  04</t>
  </si>
  <si>
    <t>5</t>
  </si>
  <si>
    <t>05.001.0001-A</t>
  </si>
  <si>
    <t>DEMOLICAO MANUAL DE CONCRETO SIMPLES COM EMPILHAMENTO LATERAL DENTRO DO CANTEIRO DE SERVICO</t>
  </si>
  <si>
    <t xml:space="preserve">M3        </t>
  </si>
  <si>
    <t>05.001.0062-A</t>
  </si>
  <si>
    <t>REMOCAO DE PLAQUEAMENTO DE CONCRETO</t>
  </si>
  <si>
    <t>05.001.0325-A</t>
  </si>
  <si>
    <t>DESOBSTRUCAO DE DRENOS DE MUROS DE CONTENCAO,BUZINOTES DE COBERTURAS E SIMILARES</t>
  </si>
  <si>
    <t>05.001.0360-A</t>
  </si>
  <si>
    <t>LIMPEZA DE PISOS CIMENTADOS</t>
  </si>
  <si>
    <t>05.004.0010-A</t>
  </si>
  <si>
    <t>LIMPEZA DE CONCRETO APARENTE COM JATO D`AGUA,SOLVENTE E ESCOVA DE PIACAVA</t>
  </si>
  <si>
    <t>05.005.0012-B</t>
  </si>
  <si>
    <t>PLATAFORMA OU PASSARELA DE MADEIRA DE 1ª,CONSIDERANDO-SE APROVEITAMENTO DA  MADEIRA 20 VEZES,EXCLUSIVE ANDAIME OU OUTROSUPORTE E MOVIMENTACAO(VIDE ITEM 05.008.0008)</t>
  </si>
  <si>
    <t>05.006.0001-B</t>
  </si>
  <si>
    <t>ALUGUEL DE ANDAIME COM ELEMENTOS TUBULARES SOBRE SAPATAS FIXAS,CONSIDERANDO-SE A AREA DA PROJECAO VERTICAL DO ANDAIME EPAGO PELO TEMPO NECESSARIO A SUA UTILIZACAO,EXCLUSIVE TRANSPORTE DOS ELEMENTOS DO ANDAIME ATE A OBRA,PLATAFORMA OU PASSARELA DE PINHO,MONTAGEM E DESMONTAGEM DOS ANDAIMES</t>
  </si>
  <si>
    <t xml:space="preserve">M2XMES    </t>
  </si>
  <si>
    <t>05.008.0001-A</t>
  </si>
  <si>
    <t>MONTAGEM E DESMONTAGEM DE ANDAIME COM ELEMENTOS TUBULARES,CONSIDERANDO-SE A AREA VERTICAL RECOBERTA</t>
  </si>
  <si>
    <t>05.008.0008-B</t>
  </si>
  <si>
    <t>MOVIMENTACAO VERTICAL OU HORIZONTAL DE PLATAFORMA OU PASSARELA</t>
  </si>
  <si>
    <t>MAO-DE-OBRA DE SERVENTE,INCLUSIVE ENCARGOS SOCIAIS</t>
  </si>
  <si>
    <t xml:space="preserve">H         </t>
  </si>
  <si>
    <t>TOTAL DA CATEGORIA  05</t>
  </si>
  <si>
    <t>11</t>
  </si>
  <si>
    <t>CONCRETO DOSADO RACIONALMENTE PARA UMA RESISTENCIA CARACTERISTICA A COMPRESSAO DE 15MPA,INCLUSIVE MATERIAIS,TRANSPORTE,PREPARO COM BETONEIRA,LANCAMENTO E ADENSAMENTO</t>
  </si>
  <si>
    <t>TOTAL DA CATEGORIA  11</t>
  </si>
  <si>
    <t>13</t>
  </si>
  <si>
    <t>REVESTIMENTO DE PAREDES PISOS E TETOS</t>
  </si>
  <si>
    <t>13.001.0025-B</t>
  </si>
  <si>
    <t>EMBOCO COM ARGAMASSA DE CIMENTO E AREIA,NO TRACO 1:3 COM 1,5CM DE ESPESSURA,INCLUSIVE CHAPISCO DE CIMENTO E AREIA,NO TRACO 1:3</t>
  </si>
  <si>
    <t>TOTAL DA CATEGORIA  13</t>
  </si>
  <si>
    <t>15</t>
  </si>
  <si>
    <t>INSTALAÇÕES ELÉTRICAS, HIDRÁULICAS, SANITÁRIAS E MECÂNICAS</t>
  </si>
  <si>
    <t>15.007.0570-A</t>
  </si>
  <si>
    <t>DISJUNTOR TERMOMAGNETICO UNIPOLAR,DE 10 A 30AX250V.FORNECIMENTO E COLOCACAO</t>
  </si>
  <si>
    <t>15.007.0600-A</t>
  </si>
  <si>
    <t>DISJUNTOR TERMOMAGNETICO,TRIPOLAR,DE 10 A 50AX250V.FORNECIMENTO E COLOCACAO</t>
  </si>
  <si>
    <t>15.007.0608-A</t>
  </si>
  <si>
    <t>DISJUNTOR TERMOMAGNETICO,TRIPOLAR,DE 125 A 150AX250V.FORNECIMENTO E COLOCACAO</t>
  </si>
  <si>
    <t>15.007.0609-A</t>
  </si>
  <si>
    <t>DISJUNTOR TERMOMAGNETICO,TRIPOLAR,DE 175 A 225AX250V.FORNECIMENTO E COLOCACAO</t>
  </si>
  <si>
    <t>15.007.0611-A</t>
  </si>
  <si>
    <t>DISJUNTOR TERMOMAGNETICO,TRIPOLAR,DE 300 A 400AX250V.FORNECIMENTO E COLOCACAO</t>
  </si>
  <si>
    <t>15.007.0617-A</t>
  </si>
  <si>
    <t>DISJUNTOR TERMOMAGNETICO,TRIPOLAR,DE 800A X 250V.FORNECIMENTO E COLOCACAO</t>
  </si>
  <si>
    <t>15.012.0060-A</t>
  </si>
  <si>
    <t>OLEO ISOLANTE PARA TRANSFORMADOR DE DISTRIBUICAO,CLASSE DE TENSAO ATE 30KV,CONSIDERANDO LIMPEZA INTERNA DO TRANSFORMADORE SUBSTITUICAO DO OLEO,SUPONDO O APARELHO APOIADO EM BASE ATE 2,00M DE ALTURA,INCLUSIVE FORNECIMENTO E TROCA DE OLEO,EXCLUSIVE LAUDO DE TROCA DO OLEO</t>
  </si>
  <si>
    <t xml:space="preserve">L         </t>
  </si>
  <si>
    <t>15.019.0040-A</t>
  </si>
  <si>
    <t>INTERRUPTOR COM 1 TECLA SIMPLES E TOMADA 2P+T,10A/250V,PADRAO BRASILEIRO,DE EMBUTIR,COM PLACA DE 4"X2".FORNECIMENTO E COLOCACAO</t>
  </si>
  <si>
    <t>15.019.0057-A</t>
  </si>
  <si>
    <t>TOMADA ELETRICA 2P+T,20A/250V,PADRAO BRASILEIRO,DE SOBREPOR.FORNECIMENTO E COLOCACAO</t>
  </si>
  <si>
    <t>15.020.0158-A</t>
  </si>
  <si>
    <t>LAMPADA LED,BULBO,A60,10,5W,100/240V,BASE E-27.FORNECIMENTOE COLOCACAO</t>
  </si>
  <si>
    <t>15.036.0048-A</t>
  </si>
  <si>
    <t xml:space="preserve">M         </t>
  </si>
  <si>
    <t>15.038.0343-A</t>
  </si>
  <si>
    <t>JOELHO 90º SOLDAVEL,COM DIAMETRO DE 110MM.FORNECIMENTO</t>
  </si>
  <si>
    <t>TOTAL DA CATEGORIA  15</t>
  </si>
  <si>
    <t>16</t>
  </si>
  <si>
    <t>COBERURA E INMPERMEABILIZAÇÕES</t>
  </si>
  <si>
    <t>16.024.0006-A</t>
  </si>
  <si>
    <t>TOTAL DA CATEGORIA  16</t>
  </si>
  <si>
    <t>17</t>
  </si>
  <si>
    <t>17.017.0110-A</t>
  </si>
  <si>
    <t>17.017.0301-A</t>
  </si>
  <si>
    <t>REPINTURA INTERNA OU EXTERNA SOBRE FERRO COM TINTA A OLEO BRILHANTE,INCLUSIVE LIXAMENTO LEVE,LIMPEZA,UMA DEMAO DE ANTIOXIDO E UMA DEMAO DE ACABAMENTO NA COR EXISTENTE</t>
  </si>
  <si>
    <t>17.025.0005-B</t>
  </si>
  <si>
    <t>PINTURA COM TINTA ANTIMOFO E BACTERICIDA BASE ACRILICA,SEM BRILHO,COR BRANCA,PARA AMBIENTES INTERNOS E EXTERNOS PROPENSOS A UMIDADE E VAPORES,EM DUAS DEMAOS,SOBRE SELADOR ACRILICOE DUAS DEMAOS DE MASSA ACRILICA,INCLUSIVE LIMPEZA E LIXAMENTO</t>
  </si>
  <si>
    <t>17.040.0024-A</t>
  </si>
  <si>
    <t>PINTURA DE PISO CIMENTADO LISO COM TINTA 100% ACRILICA,INCLUSIVE LIXAMENTO,LIMPEZA E TRES DEMAOS DE ACABAMENTO APLICADASA ROLO DE LA,DILUICAO EM AGUA A 20%</t>
  </si>
  <si>
    <t>TOTAL DA CATEGORIA  17</t>
  </si>
  <si>
    <t>18</t>
  </si>
  <si>
    <t xml:space="preserve">APARELHOS HIDRAULICOS, SANITARIOS, ELETRICOS, MECANICOS   
</t>
  </si>
  <si>
    <t>18.027.0112-A</t>
  </si>
  <si>
    <t>LUMINARIA A PROVA DE GASES,VAPORES E POS,HERMETICA,COM LENTEDE VIDRO TRANSPARENTE,CORPO E GRADE EM ALUMINIO FUNDIDO,PARA LAMPADA LED ATE 25W,MISTA OU VAPOR DE MERCURIO ATE 250W,PARA COLOCACAO EM PAREDE,EXCLUSIVE LAMPADA.FORNECIMENTO E COLOCACAO</t>
  </si>
  <si>
    <t>18.027.0490-A</t>
  </si>
  <si>
    <t>LUMINARIA LED TUBULAR DE SOBREPOR, 2X9W (INCLUSIVE LAMPADAS),CORPO EM CHAPA DE ACO TRATADA E PINTURA ELETROSTATICA BRANCA, REFLETOR EM ALUMINIO DE ALTO BRILHO, COM VISOR ACRILICO TRANSLUCIDO, SEM REATOR. FORNECIMENTO E COLOCACAO</t>
  </si>
  <si>
    <t>18.260.0070-A</t>
  </si>
  <si>
    <t>TOTAL DA CATEGORIA  18</t>
  </si>
  <si>
    <t>21</t>
  </si>
  <si>
    <t>ILUMINAÇÃO PÚBLICA</t>
  </si>
  <si>
    <t>21.031.0010-A</t>
  </si>
  <si>
    <t>BASE EXTERNA PARA RELE FOTOELETRICO.FORNECIMENTO</t>
  </si>
  <si>
    <t>21.100.0030-A</t>
  </si>
  <si>
    <t>SERVICO DE APOIO AS INSTALACOES REQUERIDAS A EMPREITEIRA,SENDO 1 MONTADOR ELETROMECANICO OU ELETRICISTA.HORARIO DIURNO</t>
  </si>
  <si>
    <t>21.100.0110-A</t>
  </si>
  <si>
    <t>MAO-DE-OBRA PARA SERVICOS DE QUALQUER NATUREZA.TURMA DE REPAROS</t>
  </si>
  <si>
    <t>21.101.0010-A</t>
  </si>
  <si>
    <t>SERVICO DE APOIO AS INSTALACOES REQUERIDAS A EMPREITARIA,SENDO 1 ENGENHEIRO ELETRICISTA,COM NO MINIMO,4 ANOS DE EXPERIENCIA NO SERVICO.HORARIO DIURNO</t>
  </si>
  <si>
    <t>TOTAL DA CATEGORIA  21</t>
  </si>
  <si>
    <t xml:space="preserve">SubTotal </t>
  </si>
  <si>
    <t xml:space="preserve">BENEFÍCIOSS E DISPESAS INDIRETAS (B.D.I.) 25,72 %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</si>
</sst>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;&quot; (&quot;#,##0.00\);&quot; -&quot;#\ ;@\ "/>
    <numFmt numFmtId="165" formatCode="#,##0.00;[Red]#,##0.00"/>
    <numFmt numFmtId="166" formatCode="0.00;[Red]0.0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Courier New"/>
      <family val="3"/>
    </font>
    <font>
      <b/>
      <sz val="14"/>
      <color rgb="FFFF0000"/>
      <name val="Courier New"/>
      <family val="3"/>
    </font>
    <font>
      <sz val="14"/>
      <color theme="1" tint="4.9989318521683403E-2"/>
      <name val="Arial"/>
      <family val="2"/>
    </font>
    <font>
      <sz val="14"/>
      <color theme="1" tint="4.9989318521683403E-2"/>
      <name val="Courier New"/>
      <family val="3"/>
    </font>
    <font>
      <b/>
      <sz val="14"/>
      <color theme="1" tint="4.9989318521683403E-2"/>
      <name val="Arial"/>
      <family val="2"/>
    </font>
    <font>
      <sz val="14"/>
      <color rgb="FFFF0000"/>
      <name val="Courier New"/>
      <family val="3"/>
    </font>
    <font>
      <sz val="14"/>
      <name val="Courier New"/>
      <family val="3"/>
    </font>
    <font>
      <sz val="14"/>
      <color rgb="FFFF0000"/>
      <name val="Arial"/>
      <family val="2"/>
    </font>
    <font>
      <sz val="14"/>
      <color theme="4"/>
      <name val="Courier New"/>
      <family val="3"/>
    </font>
    <font>
      <sz val="14"/>
      <color theme="4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sz val="12"/>
      <name val="MS Sans Serif"/>
      <family val="2"/>
    </font>
    <font>
      <b/>
      <sz val="14"/>
      <color indexed="12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22" fillId="0" borderId="0"/>
    <xf numFmtId="9" fontId="2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0" fontId="22" fillId="0" borderId="0" applyFont="0" applyFill="0" applyBorder="0" applyAlignment="0" applyProtection="0"/>
    <xf numFmtId="165" fontId="22" fillId="0" borderId="0" applyFont="0" applyFill="0" applyBorder="0" applyAlignment="0" applyProtection="0"/>
  </cellStyleXfs>
  <cellXfs count="244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/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/>
    <xf numFmtId="0" fontId="10" fillId="0" borderId="0" xfId="0" applyFont="1" applyFill="1" applyProtection="1"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4" fontId="11" fillId="2" borderId="0" xfId="0" applyNumberFormat="1" applyFont="1" applyFill="1"/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166" fontId="11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vertical="center"/>
    </xf>
    <xf numFmtId="0" fontId="9" fillId="3" borderId="0" xfId="0" applyFont="1" applyFill="1"/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16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10" fillId="4" borderId="0" xfId="0" applyFont="1" applyFill="1"/>
    <xf numFmtId="166" fontId="9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6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166" fontId="9" fillId="0" borderId="1" xfId="0" applyNumberFormat="1" applyFont="1" applyFill="1" applyBorder="1"/>
    <xf numFmtId="0" fontId="6" fillId="0" borderId="0" xfId="0" applyFont="1" applyFill="1"/>
    <xf numFmtId="0" fontId="15" fillId="0" borderId="1" xfId="0" applyFont="1" applyFill="1" applyBorder="1" applyAlignment="1">
      <alignment horizontal="right" vertical="center"/>
    </xf>
    <xf numFmtId="166" fontId="14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right" vertical="center"/>
    </xf>
    <xf numFmtId="166" fontId="16" fillId="0" borderId="9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66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18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166" fontId="9" fillId="0" borderId="0" xfId="0" applyNumberFormat="1" applyFont="1" applyFill="1" applyAlignment="1">
      <alignment horizontal="center" vertical="center"/>
    </xf>
    <xf numFmtId="166" fontId="9" fillId="0" borderId="0" xfId="0" applyNumberFormat="1" applyFont="1" applyFill="1"/>
    <xf numFmtId="0" fontId="6" fillId="0" borderId="1" xfId="0" applyFont="1" applyFill="1" applyBorder="1" applyAlignment="1">
      <alignment horizontal="right" vertical="center"/>
    </xf>
    <xf numFmtId="166" fontId="1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/>
    <xf numFmtId="0" fontId="17" fillId="0" borderId="7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right" vertical="center"/>
    </xf>
    <xf numFmtId="166" fontId="21" fillId="2" borderId="1" xfId="0" applyNumberFormat="1" applyFont="1" applyFill="1" applyBorder="1"/>
    <xf numFmtId="0" fontId="21" fillId="0" borderId="1" xfId="0" applyFont="1" applyFill="1" applyBorder="1"/>
    <xf numFmtId="166" fontId="19" fillId="0" borderId="1" xfId="0" applyNumberFormat="1" applyFont="1" applyFill="1" applyBorder="1"/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1" xfId="0" applyFont="1" applyFill="1" applyBorder="1"/>
    <xf numFmtId="166" fontId="2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166" fontId="9" fillId="0" borderId="7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6" fontId="21" fillId="0" borderId="1" xfId="0" applyNumberFormat="1" applyFont="1" applyFill="1" applyBorder="1"/>
    <xf numFmtId="0" fontId="21" fillId="0" borderId="0" xfId="0" applyFont="1" applyFill="1"/>
    <xf numFmtId="0" fontId="19" fillId="0" borderId="1" xfId="0" applyFont="1" applyFill="1" applyBorder="1" applyAlignment="1">
      <alignment horizontal="left"/>
    </xf>
    <xf numFmtId="166" fontId="21" fillId="0" borderId="1" xfId="0" applyNumberFormat="1" applyFont="1" applyFill="1" applyBorder="1" applyAlignment="1">
      <alignment horizontal="right" vertical="center"/>
    </xf>
    <xf numFmtId="166" fontId="19" fillId="2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166" fontId="9" fillId="0" borderId="7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2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166" fontId="7" fillId="5" borderId="1" xfId="0" applyNumberFormat="1" applyFont="1" applyFill="1" applyBorder="1" applyAlignment="1">
      <alignment horizontal="center" vertical="center" wrapText="1"/>
    </xf>
    <xf numFmtId="0" fontId="23" fillId="0" borderId="11" xfId="3" applyFont="1" applyBorder="1" applyAlignment="1">
      <alignment horizontal="center"/>
    </xf>
    <xf numFmtId="0" fontId="23" fillId="0" borderId="11" xfId="3" applyFont="1" applyBorder="1" applyAlignment="1">
      <alignment horizontal="left"/>
    </xf>
    <xf numFmtId="0" fontId="23" fillId="0" borderId="11" xfId="3" quotePrefix="1" applyFont="1" applyBorder="1" applyAlignment="1">
      <alignment horizontal="left"/>
    </xf>
    <xf numFmtId="0" fontId="24" fillId="0" borderId="11" xfId="3" applyFont="1" applyBorder="1"/>
    <xf numFmtId="0" fontId="25" fillId="0" borderId="0" xfId="3" applyFont="1"/>
    <xf numFmtId="0" fontId="22" fillId="0" borderId="0" xfId="3"/>
    <xf numFmtId="0" fontId="22" fillId="0" borderId="0" xfId="3" applyAlignment="1">
      <alignment horizontal="center"/>
    </xf>
    <xf numFmtId="0" fontId="23" fillId="0" borderId="2" xfId="3" applyFont="1" applyBorder="1" applyAlignment="1">
      <alignment horizontal="center"/>
    </xf>
    <xf numFmtId="0" fontId="26" fillId="0" borderId="0" xfId="3" applyFont="1" applyAlignment="1">
      <alignment horizontal="center"/>
    </xf>
    <xf numFmtId="0" fontId="23" fillId="0" borderId="2" xfId="3" applyFont="1" applyBorder="1"/>
    <xf numFmtId="4" fontId="25" fillId="6" borderId="0" xfId="4" quotePrefix="1" applyNumberFormat="1" applyFont="1" applyFill="1" applyBorder="1" applyAlignment="1" applyProtection="1">
      <alignment horizontal="center"/>
    </xf>
    <xf numFmtId="0" fontId="23" fillId="0" borderId="2" xfId="5" applyFont="1" applyBorder="1" applyAlignment="1">
      <alignment horizontal="center" vertical="center"/>
    </xf>
    <xf numFmtId="0" fontId="23" fillId="2" borderId="2" xfId="5" applyFont="1" applyFill="1" applyBorder="1" applyAlignment="1">
      <alignment horizontal="left" vertical="center" wrapText="1"/>
    </xf>
    <xf numFmtId="165" fontId="23" fillId="0" borderId="2" xfId="3" applyNumberFormat="1" applyFont="1" applyBorder="1" applyAlignment="1">
      <alignment horizontal="center"/>
    </xf>
    <xf numFmtId="10" fontId="23" fillId="0" borderId="2" xfId="6" applyNumberFormat="1" applyFont="1" applyBorder="1" applyAlignment="1" applyProtection="1">
      <alignment horizontal="center"/>
    </xf>
    <xf numFmtId="9" fontId="23" fillId="0" borderId="2" xfId="3" applyNumberFormat="1" applyFont="1" applyBorder="1" applyAlignment="1">
      <alignment horizontal="center"/>
    </xf>
    <xf numFmtId="2" fontId="23" fillId="0" borderId="2" xfId="3" applyNumberFormat="1" applyFont="1" applyBorder="1" applyAlignment="1">
      <alignment horizontal="center"/>
    </xf>
    <xf numFmtId="0" fontId="27" fillId="0" borderId="2" xfId="5" applyFont="1" applyBorder="1" applyAlignment="1">
      <alignment horizontal="center" vertical="center"/>
    </xf>
    <xf numFmtId="0" fontId="27" fillId="2" borderId="2" xfId="5" applyFont="1" applyFill="1" applyBorder="1" applyAlignment="1">
      <alignment horizontal="left" vertical="center" wrapText="1"/>
    </xf>
    <xf numFmtId="0" fontId="27" fillId="7" borderId="2" xfId="5" applyFont="1" applyFill="1" applyBorder="1" applyAlignment="1">
      <alignment horizontal="center" vertical="center"/>
    </xf>
    <xf numFmtId="0" fontId="27" fillId="7" borderId="2" xfId="5" applyFont="1" applyFill="1" applyBorder="1" applyAlignment="1">
      <alignment horizontal="left" vertical="center" wrapText="1"/>
    </xf>
    <xf numFmtId="165" fontId="23" fillId="7" borderId="2" xfId="3" applyNumberFormat="1" applyFont="1" applyFill="1" applyBorder="1" applyAlignment="1">
      <alignment horizontal="center"/>
    </xf>
    <xf numFmtId="10" fontId="23" fillId="0" borderId="2" xfId="3" applyNumberFormat="1" applyFont="1" applyBorder="1" applyAlignment="1">
      <alignment horizontal="center"/>
    </xf>
    <xf numFmtId="0" fontId="24" fillId="0" borderId="2" xfId="3" applyFont="1" applyBorder="1" applyAlignment="1">
      <alignment horizontal="center"/>
    </xf>
    <xf numFmtId="0" fontId="28" fillId="0" borderId="2" xfId="3" applyFont="1" applyBorder="1"/>
    <xf numFmtId="0" fontId="24" fillId="0" borderId="2" xfId="3" applyFont="1" applyBorder="1"/>
    <xf numFmtId="10" fontId="24" fillId="0" borderId="2" xfId="3" applyNumberFormat="1" applyFont="1" applyBorder="1"/>
    <xf numFmtId="4" fontId="24" fillId="8" borderId="2" xfId="4" applyNumberFormat="1" applyFont="1" applyFill="1" applyBorder="1" applyAlignment="1" applyProtection="1">
      <alignment horizontal="center"/>
    </xf>
    <xf numFmtId="10" fontId="22" fillId="0" borderId="0" xfId="3" applyNumberFormat="1"/>
    <xf numFmtId="40" fontId="22" fillId="0" borderId="0" xfId="3" applyNumberFormat="1"/>
    <xf numFmtId="4" fontId="24" fillId="0" borderId="2" xfId="3" applyNumberFormat="1" applyFont="1" applyBorder="1"/>
    <xf numFmtId="10" fontId="24" fillId="0" borderId="2" xfId="3" applyNumberFormat="1" applyFont="1" applyBorder="1" applyAlignment="1">
      <alignment horizontal="center" vertical="center"/>
    </xf>
    <xf numFmtId="40" fontId="22" fillId="0" borderId="0" xfId="7" applyBorder="1" applyProtection="1"/>
    <xf numFmtId="0" fontId="24" fillId="0" borderId="2" xfId="3" applyFont="1" applyBorder="1" applyAlignment="1">
      <alignment horizontal="center" vertical="center"/>
    </xf>
    <xf numFmtId="0" fontId="26" fillId="0" borderId="0" xfId="3" quotePrefix="1" applyFont="1" applyAlignment="1">
      <alignment horizontal="left"/>
    </xf>
    <xf numFmtId="4" fontId="24" fillId="0" borderId="2" xfId="8" applyNumberFormat="1" applyFont="1" applyBorder="1" applyProtection="1"/>
    <xf numFmtId="4" fontId="25" fillId="0" borderId="0" xfId="8" applyNumberFormat="1" applyFont="1" applyBorder="1" applyProtection="1"/>
    <xf numFmtId="4" fontId="25" fillId="0" borderId="0" xfId="3" applyNumberFormat="1" applyFont="1"/>
    <xf numFmtId="4" fontId="24" fillId="0" borderId="2" xfId="4" applyNumberFormat="1" applyFont="1" applyBorder="1" applyAlignment="1" applyProtection="1">
      <alignment horizontal="center"/>
    </xf>
    <xf numFmtId="4" fontId="25" fillId="0" borderId="0" xfId="4" applyNumberFormat="1" applyFont="1" applyBorder="1" applyAlignment="1" applyProtection="1">
      <alignment horizontal="center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4" fillId="0" borderId="2" xfId="3" applyFont="1" applyBorder="1" applyAlignment="1">
      <alignment horizontal="center"/>
    </xf>
    <xf numFmtId="0" fontId="23" fillId="0" borderId="2" xfId="3" applyFont="1" applyBorder="1" applyAlignment="1">
      <alignment horizontal="center"/>
    </xf>
    <xf numFmtId="0" fontId="23" fillId="0" borderId="2" xfId="3" applyFont="1" applyBorder="1" applyAlignment="1">
      <alignment horizontal="center" vertical="center"/>
    </xf>
    <xf numFmtId="0" fontId="29" fillId="0" borderId="12" xfId="0" applyFont="1" applyBorder="1" applyAlignment="1">
      <alignment horizontal="right" vertical="top" wrapText="1"/>
    </xf>
    <xf numFmtId="0" fontId="30" fillId="0" borderId="13" xfId="0" applyFont="1" applyBorder="1" applyAlignment="1">
      <alignment horizontal="left" vertical="top" wrapText="1"/>
    </xf>
    <xf numFmtId="0" fontId="30" fillId="0" borderId="13" xfId="0" applyFont="1" applyBorder="1" applyAlignment="1">
      <alignment vertical="top" wrapText="1"/>
    </xf>
    <xf numFmtId="0" fontId="31" fillId="0" borderId="13" xfId="0" applyFont="1" applyBorder="1"/>
    <xf numFmtId="0" fontId="31" fillId="0" borderId="14" xfId="0" applyFont="1" applyBorder="1"/>
    <xf numFmtId="0" fontId="29" fillId="0" borderId="15" xfId="0" applyFont="1" applyBorder="1" applyAlignment="1">
      <alignment horizontal="right" vertical="top" wrapText="1"/>
    </xf>
    <xf numFmtId="0" fontId="31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1" fillId="0" borderId="0" xfId="0" applyFont="1"/>
    <xf numFmtId="0" fontId="31" fillId="0" borderId="16" xfId="0" applyFont="1" applyBorder="1"/>
    <xf numFmtId="0" fontId="29" fillId="0" borderId="0" xfId="0" applyFont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34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right" vertical="top" wrapText="1"/>
    </xf>
    <xf numFmtId="0" fontId="29" fillId="0" borderId="9" xfId="0" applyFont="1" applyBorder="1" applyAlignment="1">
      <alignment horizontal="left" vertical="top" wrapText="1"/>
    </xf>
    <xf numFmtId="0" fontId="31" fillId="0" borderId="9" xfId="0" applyFont="1" applyBorder="1"/>
    <xf numFmtId="0" fontId="31" fillId="0" borderId="18" xfId="0" applyFont="1" applyBorder="1"/>
    <xf numFmtId="49" fontId="29" fillId="0" borderId="19" xfId="0" applyNumberFormat="1" applyFont="1" applyBorder="1" applyAlignment="1">
      <alignment horizontal="center"/>
    </xf>
    <xf numFmtId="0" fontId="35" fillId="0" borderId="0" xfId="0" applyFont="1"/>
    <xf numFmtId="49" fontId="29" fillId="0" borderId="6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left"/>
    </xf>
    <xf numFmtId="49" fontId="29" fillId="0" borderId="7" xfId="0" applyNumberFormat="1" applyFont="1" applyBorder="1" applyAlignment="1">
      <alignment horizontal="center"/>
    </xf>
    <xf numFmtId="49" fontId="29" fillId="0" borderId="8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vertical="top"/>
    </xf>
    <xf numFmtId="0" fontId="31" fillId="0" borderId="1" xfId="0" applyFont="1" applyBorder="1" applyAlignment="1">
      <alignment vertical="top" wrapText="1"/>
    </xf>
    <xf numFmtId="4" fontId="31" fillId="0" borderId="1" xfId="0" applyNumberFormat="1" applyFont="1" applyBorder="1" applyAlignment="1">
      <alignment vertical="top"/>
    </xf>
    <xf numFmtId="49" fontId="31" fillId="0" borderId="1" xfId="0" applyNumberFormat="1" applyFont="1" applyBorder="1" applyAlignment="1">
      <alignment vertical="top" wrapText="1"/>
    </xf>
    <xf numFmtId="49" fontId="29" fillId="0" borderId="0" xfId="0" applyNumberFormat="1" applyFont="1" applyAlignment="1">
      <alignment horizontal="right"/>
    </xf>
    <xf numFmtId="4" fontId="31" fillId="0" borderId="10" xfId="0" applyNumberFormat="1" applyFont="1" applyBorder="1" applyAlignment="1">
      <alignment vertical="top"/>
    </xf>
    <xf numFmtId="4" fontId="29" fillId="0" borderId="10" xfId="0" applyNumberFormat="1" applyFont="1" applyBorder="1" applyAlignment="1">
      <alignment horizontal="right"/>
    </xf>
    <xf numFmtId="0" fontId="31" fillId="0" borderId="6" xfId="0" applyFont="1" applyBorder="1"/>
    <xf numFmtId="49" fontId="29" fillId="0" borderId="7" xfId="0" applyNumberFormat="1" applyFont="1" applyBorder="1" applyAlignment="1">
      <alignment horizontal="right"/>
    </xf>
    <xf numFmtId="4" fontId="31" fillId="0" borderId="7" xfId="0" applyNumberFormat="1" applyFont="1" applyBorder="1" applyAlignment="1">
      <alignment vertical="top"/>
    </xf>
    <xf numFmtId="4" fontId="29" fillId="0" borderId="8" xfId="0" applyNumberFormat="1" applyFont="1" applyBorder="1" applyAlignment="1">
      <alignment horizontal="right"/>
    </xf>
    <xf numFmtId="49" fontId="29" fillId="0" borderId="15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left"/>
    </xf>
    <xf numFmtId="0" fontId="31" fillId="0" borderId="1" xfId="0" applyFont="1" applyBorder="1"/>
    <xf numFmtId="49" fontId="29" fillId="0" borderId="1" xfId="0" applyNumberFormat="1" applyFont="1" applyBorder="1" applyAlignment="1">
      <alignment horizontal="right"/>
    </xf>
    <xf numFmtId="49" fontId="31" fillId="0" borderId="0" xfId="0" applyNumberFormat="1" applyFont="1" applyAlignment="1">
      <alignment vertical="top"/>
    </xf>
    <xf numFmtId="4" fontId="31" fillId="0" borderId="0" xfId="0" applyNumberFormat="1" applyFont="1" applyAlignment="1">
      <alignment vertical="top"/>
    </xf>
    <xf numFmtId="49" fontId="29" fillId="0" borderId="15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 wrapText="1"/>
    </xf>
    <xf numFmtId="49" fontId="29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4" fontId="29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49" fontId="31" fillId="0" borderId="17" xfId="0" applyNumberFormat="1" applyFont="1" applyBorder="1" applyAlignment="1">
      <alignment vertical="top" wrapText="1"/>
    </xf>
    <xf numFmtId="49" fontId="31" fillId="0" borderId="9" xfId="0" applyNumberFormat="1" applyFont="1" applyBorder="1" applyAlignment="1">
      <alignment vertical="top" wrapText="1"/>
    </xf>
    <xf numFmtId="0" fontId="31" fillId="0" borderId="9" xfId="0" applyFont="1" applyBorder="1" applyAlignment="1">
      <alignment vertical="top" wrapText="1"/>
    </xf>
  </cellXfs>
  <cellStyles count="9">
    <cellStyle name="Moeda 2" xfId="8" xr:uid="{7DB64994-8D07-4FE3-A3D0-155757D8DE03}"/>
    <cellStyle name="Normal" xfId="0" builtinId="0"/>
    <cellStyle name="Normal 10" xfId="1" xr:uid="{00000000-0005-0000-0000-000001000000}"/>
    <cellStyle name="Normal 2" xfId="5" xr:uid="{3EAECBDA-E38A-4B9B-B408-24709C6B6B62}"/>
    <cellStyle name="Normal 4" xfId="3" xr:uid="{315275BA-7216-4F44-9E04-F964172E2F6C}"/>
    <cellStyle name="Normal_MEMÓRIA DE CÁLCULO  - JULHO DE 2012" xfId="2" xr:uid="{00000000-0005-0000-0000-000002000000}"/>
    <cellStyle name="Porcentagem 2" xfId="4" xr:uid="{8403D694-0859-4CA2-86D2-DB06A763D544}"/>
    <cellStyle name="Porcentagem 3" xfId="6" xr:uid="{665C8A80-9BAE-4737-ADA1-DD607EE62472}"/>
    <cellStyle name="Separador de milhares 2" xfId="7" xr:uid="{3AAF4B89-737D-4C24-A683-FCABB4A65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3952875</xdr:colOff>
      <xdr:row>127</xdr:row>
      <xdr:rowOff>71437</xdr:rowOff>
    </xdr:from>
    <xdr:ext cx="65" cy="17222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19775" y="35856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228600</xdr:colOff>
      <xdr:row>21</xdr:row>
      <xdr:rowOff>100012</xdr:rowOff>
    </xdr:from>
    <xdr:ext cx="65" cy="156518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381875" y="4310062"/>
          <a:ext cx="65" cy="1565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000" i="0"/>
        </a:p>
      </xdr:txBody>
    </xdr:sp>
    <xdr:clientData/>
  </xdr:oneCellAnchor>
  <xdr:oneCellAnchor>
    <xdr:from>
      <xdr:col>4</xdr:col>
      <xdr:colOff>228600</xdr:colOff>
      <xdr:row>114</xdr:row>
      <xdr:rowOff>61912</xdr:rowOff>
    </xdr:from>
    <xdr:ext cx="65" cy="156518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381875" y="20721637"/>
          <a:ext cx="65" cy="1565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000" i="0"/>
        </a:p>
      </xdr:txBody>
    </xdr:sp>
    <xdr:clientData/>
  </xdr:oneCellAnchor>
  <xdr:oneCellAnchor>
    <xdr:from>
      <xdr:col>4</xdr:col>
      <xdr:colOff>228600</xdr:colOff>
      <xdr:row>32</xdr:row>
      <xdr:rowOff>100012</xdr:rowOff>
    </xdr:from>
    <xdr:ext cx="65" cy="156518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381875" y="4310062"/>
          <a:ext cx="65" cy="1565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000" i="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0</xdr:row>
          <xdr:rowOff>95250</xdr:rowOff>
        </xdr:from>
        <xdr:to>
          <xdr:col>1</xdr:col>
          <xdr:colOff>523875</xdr:colOff>
          <xdr:row>3</xdr:row>
          <xdr:rowOff>57150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1</xdr:row>
          <xdr:rowOff>47625</xdr:rowOff>
        </xdr:from>
        <xdr:to>
          <xdr:col>0</xdr:col>
          <xdr:colOff>1123950</xdr:colOff>
          <xdr:row>3</xdr:row>
          <xdr:rowOff>466725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7B0E3B22-67A0-4FC2-AC54-65A2F0F861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8"/>
  <sheetViews>
    <sheetView view="pageBreakPreview" topLeftCell="C80" zoomScaleSheetLayoutView="100" workbookViewId="0">
      <selection activeCell="D356" sqref="D356"/>
    </sheetView>
  </sheetViews>
  <sheetFormatPr defaultRowHeight="11.25" x14ac:dyDescent="0.2"/>
  <cols>
    <col min="1" max="1" width="9.140625" style="1"/>
    <col min="2" max="2" width="18.85546875" style="1" bestFit="1" customWidth="1"/>
    <col min="3" max="3" width="88" style="2" customWidth="1"/>
    <col min="4" max="4" width="10.5703125" style="1" customWidth="1"/>
    <col min="5" max="16384" width="9.140625" style="1"/>
  </cols>
  <sheetData>
    <row r="1" spans="1:13" s="4" customFormat="1" ht="18" x14ac:dyDescent="0.25">
      <c r="A1" s="184" t="s">
        <v>0</v>
      </c>
      <c r="B1" s="184"/>
      <c r="C1" s="184"/>
      <c r="D1" s="184"/>
      <c r="E1" s="184"/>
      <c r="F1" s="184"/>
      <c r="G1" s="184"/>
      <c r="H1" s="3"/>
      <c r="I1" s="3"/>
      <c r="J1" s="3"/>
      <c r="K1" s="3"/>
      <c r="L1" s="3"/>
      <c r="M1" s="3"/>
    </row>
    <row r="2" spans="1:13" s="4" customFormat="1" ht="18" x14ac:dyDescent="0.25">
      <c r="A2" s="184" t="s">
        <v>1</v>
      </c>
      <c r="B2" s="184"/>
      <c r="C2" s="184"/>
      <c r="D2" s="184"/>
      <c r="E2" s="184"/>
      <c r="F2" s="184"/>
      <c r="G2" s="184"/>
      <c r="H2" s="3"/>
      <c r="I2" s="3"/>
      <c r="J2" s="3"/>
      <c r="K2" s="3"/>
      <c r="L2" s="3"/>
      <c r="M2" s="3"/>
    </row>
    <row r="3" spans="1:13" s="4" customFormat="1" ht="18" x14ac:dyDescent="0.25">
      <c r="A3" s="184" t="s">
        <v>2</v>
      </c>
      <c r="B3" s="184"/>
      <c r="C3" s="184"/>
      <c r="D3" s="184"/>
      <c r="E3" s="184"/>
      <c r="F3" s="184"/>
      <c r="G3" s="184"/>
      <c r="H3" s="3"/>
      <c r="I3" s="3"/>
      <c r="J3" s="3"/>
      <c r="K3" s="3"/>
      <c r="L3" s="3"/>
      <c r="M3" s="3"/>
    </row>
    <row r="4" spans="1:13" s="8" customFormat="1" ht="18.75" thickBot="1" x14ac:dyDescent="0.3">
      <c r="A4" s="185"/>
      <c r="B4" s="185"/>
      <c r="C4" s="185"/>
      <c r="D4" s="185"/>
      <c r="E4" s="185"/>
      <c r="F4" s="185"/>
      <c r="G4" s="185"/>
      <c r="H4" s="5"/>
      <c r="I4" s="6"/>
      <c r="J4" s="7"/>
      <c r="L4" s="7"/>
    </row>
    <row r="5" spans="1:13" s="10" customFormat="1" ht="12" customHeight="1" thickBot="1" x14ac:dyDescent="0.3">
      <c r="A5" s="186" t="s">
        <v>3</v>
      </c>
      <c r="B5" s="186"/>
      <c r="C5" s="187" t="s">
        <v>4</v>
      </c>
      <c r="D5" s="187"/>
      <c r="E5" s="187"/>
      <c r="F5" s="187"/>
      <c r="G5" s="187"/>
      <c r="H5" s="9"/>
      <c r="I5" s="9"/>
      <c r="J5" s="9"/>
    </row>
    <row r="6" spans="1:13" s="10" customFormat="1" ht="18.75" thickBot="1" x14ac:dyDescent="0.3">
      <c r="A6" s="186"/>
      <c r="B6" s="186"/>
      <c r="C6" s="187"/>
      <c r="D6" s="187"/>
      <c r="E6" s="187"/>
      <c r="F6" s="187"/>
      <c r="G6" s="187"/>
      <c r="H6" s="9"/>
      <c r="I6" s="9"/>
      <c r="J6" s="9"/>
    </row>
    <row r="7" spans="1:13" s="10" customFormat="1" ht="18.75" thickBot="1" x14ac:dyDescent="0.3">
      <c r="A7" s="186"/>
      <c r="B7" s="186"/>
      <c r="C7" s="187"/>
      <c r="D7" s="187"/>
      <c r="E7" s="187"/>
      <c r="F7" s="187"/>
      <c r="G7" s="187"/>
      <c r="H7" s="9"/>
      <c r="I7" s="9"/>
      <c r="J7" s="9"/>
    </row>
    <row r="8" spans="1:13" s="11" customFormat="1" ht="15.75" customHeight="1" thickBot="1" x14ac:dyDescent="0.3">
      <c r="A8" s="180" t="s">
        <v>9</v>
      </c>
      <c r="B8" s="180"/>
      <c r="C8" s="180"/>
      <c r="D8" s="180"/>
      <c r="E8" s="180"/>
      <c r="F8" s="180"/>
      <c r="G8" s="180"/>
    </row>
    <row r="9" spans="1:13" s="12" customFormat="1" ht="15.75" customHeight="1" thickBot="1" x14ac:dyDescent="0.3">
      <c r="A9" s="181" t="s">
        <v>10</v>
      </c>
      <c r="B9" s="182"/>
      <c r="C9" s="182"/>
      <c r="D9" s="182"/>
      <c r="E9" s="182"/>
      <c r="F9" s="182"/>
      <c r="G9" s="183"/>
    </row>
    <row r="10" spans="1:13" s="18" customFormat="1" ht="15.75" customHeight="1" x14ac:dyDescent="0.25">
      <c r="A10" s="13"/>
      <c r="B10" s="13"/>
      <c r="C10" s="14"/>
      <c r="D10" s="15"/>
      <c r="E10" s="16"/>
      <c r="F10" s="15"/>
      <c r="G10" s="17"/>
    </row>
    <row r="11" spans="1:13" s="26" customFormat="1" ht="18" x14ac:dyDescent="0.25">
      <c r="A11" s="19" t="s">
        <v>7</v>
      </c>
      <c r="B11" s="20" t="s">
        <v>142</v>
      </c>
      <c r="C11" s="21" t="s">
        <v>8</v>
      </c>
      <c r="D11" s="22">
        <v>1</v>
      </c>
      <c r="E11" s="23" t="s">
        <v>5</v>
      </c>
      <c r="F11" s="24">
        <v>0</v>
      </c>
      <c r="G11" s="25">
        <f>TRUNC(D11*F11,2)</f>
        <v>0</v>
      </c>
      <c r="L11" s="27"/>
    </row>
    <row r="12" spans="1:13" s="34" customFormat="1" ht="18" x14ac:dyDescent="0.25">
      <c r="A12" s="28"/>
      <c r="B12" s="29"/>
      <c r="C12" s="30"/>
      <c r="D12" s="31"/>
      <c r="E12" s="16"/>
      <c r="F12" s="32"/>
      <c r="G12" s="33"/>
    </row>
    <row r="13" spans="1:13" s="34" customFormat="1" ht="18" x14ac:dyDescent="0.25">
      <c r="A13" s="28"/>
      <c r="B13" s="29"/>
      <c r="C13" s="30"/>
      <c r="D13" s="31"/>
      <c r="E13" s="16"/>
      <c r="F13" s="32"/>
      <c r="G13" s="33"/>
    </row>
    <row r="14" spans="1:13" s="34" customFormat="1" ht="18" x14ac:dyDescent="0.25">
      <c r="A14" s="28"/>
      <c r="B14" s="29"/>
      <c r="C14" s="30"/>
      <c r="D14" s="31"/>
      <c r="E14" s="16"/>
      <c r="F14" s="32"/>
      <c r="G14" s="33"/>
    </row>
    <row r="15" spans="1:13" s="26" customFormat="1" ht="180" x14ac:dyDescent="0.25">
      <c r="A15" s="19" t="s">
        <v>11</v>
      </c>
      <c r="B15" s="20" t="s">
        <v>12</v>
      </c>
      <c r="C15" s="21" t="s">
        <v>13</v>
      </c>
      <c r="D15" s="22">
        <v>1</v>
      </c>
      <c r="E15" s="23" t="s">
        <v>5</v>
      </c>
      <c r="F15" s="24">
        <v>0</v>
      </c>
      <c r="G15" s="25">
        <f>TRUNC(D15*F15,2)</f>
        <v>0</v>
      </c>
      <c r="L15" s="27"/>
    </row>
    <row r="16" spans="1:13" s="34" customFormat="1" ht="18" x14ac:dyDescent="0.25">
      <c r="A16" s="28"/>
      <c r="B16" s="29"/>
      <c r="C16" s="30"/>
      <c r="D16" s="31"/>
      <c r="E16" s="16"/>
      <c r="F16" s="32"/>
      <c r="G16" s="33"/>
    </row>
    <row r="17" spans="1:7" s="34" customFormat="1" ht="18" x14ac:dyDescent="0.25">
      <c r="A17" s="28"/>
      <c r="B17" s="29"/>
      <c r="C17" s="30"/>
      <c r="D17" s="31"/>
      <c r="E17" s="16"/>
      <c r="F17" s="32"/>
      <c r="G17" s="33"/>
    </row>
    <row r="18" spans="1:7" s="34" customFormat="1" ht="18" x14ac:dyDescent="0.25">
      <c r="A18" s="28"/>
      <c r="B18" s="29"/>
      <c r="C18" s="30"/>
      <c r="D18" s="31"/>
      <c r="E18" s="16"/>
      <c r="F18" s="32"/>
      <c r="G18" s="33"/>
    </row>
    <row r="19" spans="1:7" s="36" customFormat="1" ht="33.75" customHeight="1" x14ac:dyDescent="0.25">
      <c r="A19" s="19" t="s">
        <v>11</v>
      </c>
      <c r="B19" s="20" t="s">
        <v>14</v>
      </c>
      <c r="C19" s="35" t="s">
        <v>15</v>
      </c>
      <c r="D19" s="22">
        <v>1</v>
      </c>
      <c r="E19" s="23" t="s">
        <v>73</v>
      </c>
      <c r="F19" s="24">
        <v>0</v>
      </c>
      <c r="G19" s="25">
        <f>TRUNC(D19*F19,2)</f>
        <v>0</v>
      </c>
    </row>
    <row r="20" spans="1:7" s="34" customFormat="1" ht="18" x14ac:dyDescent="0.25">
      <c r="A20" s="28"/>
      <c r="B20" s="29"/>
      <c r="C20" s="30"/>
      <c r="D20" s="31"/>
      <c r="E20" s="16"/>
      <c r="F20" s="32"/>
      <c r="G20" s="33"/>
    </row>
    <row r="21" spans="1:7" s="34" customFormat="1" ht="18" x14ac:dyDescent="0.25">
      <c r="A21" s="28"/>
      <c r="B21" s="29"/>
      <c r="C21" s="30"/>
      <c r="D21" s="31"/>
      <c r="E21" s="16"/>
      <c r="F21" s="32"/>
      <c r="G21" s="33"/>
    </row>
    <row r="22" spans="1:7" s="42" customFormat="1" ht="126" x14ac:dyDescent="0.25">
      <c r="A22" s="37" t="s">
        <v>11</v>
      </c>
      <c r="B22" s="38" t="s">
        <v>152</v>
      </c>
      <c r="C22" s="39" t="s">
        <v>153</v>
      </c>
      <c r="D22" s="40">
        <f>D31</f>
        <v>212.19030000000004</v>
      </c>
      <c r="E22" s="41" t="str">
        <f>E31</f>
        <v>txkm</v>
      </c>
    </row>
    <row r="23" spans="1:7" s="10" customFormat="1" ht="18" x14ac:dyDescent="0.25">
      <c r="A23" s="28"/>
      <c r="B23" s="43"/>
      <c r="C23" s="30"/>
      <c r="D23" s="31"/>
      <c r="E23" s="16"/>
    </row>
    <row r="24" spans="1:7" s="10" customFormat="1" ht="18" x14ac:dyDescent="0.25">
      <c r="A24" s="28"/>
      <c r="B24" s="43"/>
      <c r="C24" s="44" t="s">
        <v>154</v>
      </c>
      <c r="D24" s="45">
        <v>0.12</v>
      </c>
      <c r="E24" s="46" t="s">
        <v>150</v>
      </c>
    </row>
    <row r="25" spans="1:7" s="10" customFormat="1" ht="18" x14ac:dyDescent="0.25">
      <c r="A25" s="28"/>
      <c r="B25" s="43"/>
      <c r="C25" s="44" t="s">
        <v>155</v>
      </c>
      <c r="D25" s="45">
        <f>10*3*0.05</f>
        <v>1.5</v>
      </c>
      <c r="E25" s="46" t="s">
        <v>150</v>
      </c>
    </row>
    <row r="26" spans="1:7" s="10" customFormat="1" ht="18" x14ac:dyDescent="0.25">
      <c r="A26" s="28"/>
      <c r="B26" s="43"/>
      <c r="C26" s="44" t="s">
        <v>156</v>
      </c>
      <c r="D26" s="45">
        <f>54.12*0.05</f>
        <v>2.706</v>
      </c>
      <c r="E26" s="46" t="s">
        <v>150</v>
      </c>
    </row>
    <row r="27" spans="1:7" s="10" customFormat="1" ht="18" x14ac:dyDescent="0.25">
      <c r="A27" s="28"/>
      <c r="B27" s="43"/>
      <c r="C27" s="44" t="s">
        <v>163</v>
      </c>
      <c r="D27" s="45">
        <f>SUM(D24:D26)</f>
        <v>4.3260000000000005</v>
      </c>
      <c r="E27" s="45"/>
    </row>
    <row r="28" spans="1:7" s="10" customFormat="1" ht="18" x14ac:dyDescent="0.25">
      <c r="A28" s="28"/>
      <c r="B28" s="43"/>
      <c r="C28" s="44" t="s">
        <v>157</v>
      </c>
      <c r="D28" s="45">
        <f>10*3*0.05</f>
        <v>1.5</v>
      </c>
      <c r="E28" s="45"/>
    </row>
    <row r="29" spans="1:7" s="10" customFormat="1" ht="18" x14ac:dyDescent="0.25">
      <c r="A29" s="28"/>
      <c r="B29" s="43"/>
      <c r="C29" s="44" t="s">
        <v>162</v>
      </c>
      <c r="D29" s="45">
        <f>D27*D28</f>
        <v>6.4890000000000008</v>
      </c>
      <c r="E29" s="45" t="s">
        <v>158</v>
      </c>
    </row>
    <row r="30" spans="1:7" s="10" customFormat="1" ht="18" x14ac:dyDescent="0.25">
      <c r="A30" s="28"/>
      <c r="B30" s="43"/>
      <c r="C30" s="44" t="s">
        <v>159</v>
      </c>
      <c r="D30" s="45">
        <v>32.700000000000003</v>
      </c>
      <c r="E30" s="45" t="s">
        <v>164</v>
      </c>
    </row>
    <row r="31" spans="1:7" s="10" customFormat="1" ht="18" x14ac:dyDescent="0.25">
      <c r="A31" s="28"/>
      <c r="B31" s="43"/>
      <c r="C31" s="44"/>
      <c r="D31" s="45">
        <f>D29*D30</f>
        <v>212.19030000000004</v>
      </c>
      <c r="E31" s="45" t="s">
        <v>160</v>
      </c>
    </row>
    <row r="32" spans="1:7" s="10" customFormat="1" ht="18.75" x14ac:dyDescent="0.25">
      <c r="C32" s="47"/>
    </row>
    <row r="33" spans="1:5" s="42" customFormat="1" ht="126" x14ac:dyDescent="0.25">
      <c r="A33" s="37" t="s">
        <v>11</v>
      </c>
      <c r="B33" s="38" t="s">
        <v>165</v>
      </c>
      <c r="C33" s="39" t="s">
        <v>153</v>
      </c>
      <c r="D33" s="40">
        <f>D40</f>
        <v>6.4890000000000008</v>
      </c>
      <c r="E33" s="41" t="str">
        <f>E40</f>
        <v>t</v>
      </c>
    </row>
    <row r="34" spans="1:5" s="10" customFormat="1" ht="18" x14ac:dyDescent="0.25">
      <c r="A34" s="28"/>
      <c r="B34" s="43"/>
      <c r="C34" s="30"/>
      <c r="D34" s="31"/>
      <c r="E34" s="16"/>
    </row>
    <row r="35" spans="1:5" s="10" customFormat="1" ht="18" x14ac:dyDescent="0.25">
      <c r="A35" s="28"/>
      <c r="B35" s="43"/>
      <c r="C35" s="44" t="s">
        <v>154</v>
      </c>
      <c r="D35" s="45">
        <v>0.12</v>
      </c>
      <c r="E35" s="46" t="s">
        <v>150</v>
      </c>
    </row>
    <row r="36" spans="1:5" s="10" customFormat="1" ht="18" x14ac:dyDescent="0.25">
      <c r="A36" s="28"/>
      <c r="B36" s="43"/>
      <c r="C36" s="44" t="s">
        <v>155</v>
      </c>
      <c r="D36" s="45">
        <f>10*3*0.05</f>
        <v>1.5</v>
      </c>
      <c r="E36" s="46" t="s">
        <v>150</v>
      </c>
    </row>
    <row r="37" spans="1:5" s="10" customFormat="1" ht="18" x14ac:dyDescent="0.25">
      <c r="A37" s="28"/>
      <c r="B37" s="43"/>
      <c r="C37" s="44" t="s">
        <v>156</v>
      </c>
      <c r="D37" s="45">
        <f>54.12*0.05</f>
        <v>2.706</v>
      </c>
      <c r="E37" s="46" t="s">
        <v>150</v>
      </c>
    </row>
    <row r="38" spans="1:5" s="10" customFormat="1" ht="18" x14ac:dyDescent="0.25">
      <c r="A38" s="28"/>
      <c r="B38" s="43"/>
      <c r="C38" s="44" t="s">
        <v>163</v>
      </c>
      <c r="D38" s="45">
        <f>SUM(D35:D37)</f>
        <v>4.3260000000000005</v>
      </c>
      <c r="E38" s="45"/>
    </row>
    <row r="39" spans="1:5" s="10" customFormat="1" ht="18" x14ac:dyDescent="0.25">
      <c r="A39" s="28"/>
      <c r="B39" s="43"/>
      <c r="C39" s="44" t="s">
        <v>157</v>
      </c>
      <c r="D39" s="45">
        <f>10*3*0.05</f>
        <v>1.5</v>
      </c>
      <c r="E39" s="45"/>
    </row>
    <row r="40" spans="1:5" s="10" customFormat="1" ht="18" x14ac:dyDescent="0.25">
      <c r="A40" s="28"/>
      <c r="B40" s="43"/>
      <c r="C40" s="44" t="s">
        <v>162</v>
      </c>
      <c r="D40" s="45">
        <f>D38*D39</f>
        <v>6.4890000000000008</v>
      </c>
      <c r="E40" s="45" t="s">
        <v>158</v>
      </c>
    </row>
    <row r="41" spans="1:5" s="10" customFormat="1" ht="18.75" x14ac:dyDescent="0.25">
      <c r="C41" s="47"/>
    </row>
    <row r="42" spans="1:5" s="48" customFormat="1" ht="72" x14ac:dyDescent="0.25">
      <c r="A42" s="37" t="s">
        <v>11</v>
      </c>
      <c r="B42" s="38" t="s">
        <v>80</v>
      </c>
      <c r="C42" s="39" t="s">
        <v>81</v>
      </c>
      <c r="D42" s="40">
        <f>D48</f>
        <v>81</v>
      </c>
      <c r="E42" s="41" t="s">
        <v>82</v>
      </c>
    </row>
    <row r="43" spans="1:5" s="10" customFormat="1" ht="18" x14ac:dyDescent="0.25">
      <c r="A43" s="28"/>
      <c r="B43" s="43"/>
      <c r="C43" s="30"/>
      <c r="D43" s="31"/>
      <c r="E43" s="16"/>
    </row>
    <row r="44" spans="1:5" s="10" customFormat="1" ht="18" x14ac:dyDescent="0.25">
      <c r="A44" s="28"/>
      <c r="B44" s="43"/>
      <c r="C44" s="44" t="s">
        <v>108</v>
      </c>
      <c r="D44" s="45">
        <v>3</v>
      </c>
      <c r="E44" s="49" t="s">
        <v>79</v>
      </c>
    </row>
    <row r="45" spans="1:5" s="10" customFormat="1" ht="18" x14ac:dyDescent="0.25">
      <c r="A45" s="28"/>
      <c r="B45" s="43"/>
      <c r="C45" s="44" t="s">
        <v>180</v>
      </c>
      <c r="D45" s="45">
        <v>10</v>
      </c>
      <c r="E45" s="49" t="s">
        <v>79</v>
      </c>
    </row>
    <row r="46" spans="1:5" s="10" customFormat="1" ht="18" x14ac:dyDescent="0.25">
      <c r="A46" s="28"/>
      <c r="B46" s="43"/>
      <c r="C46" s="44" t="s">
        <v>173</v>
      </c>
      <c r="D46" s="45">
        <f>D44*D45/2</f>
        <v>15</v>
      </c>
      <c r="E46" s="49" t="s">
        <v>73</v>
      </c>
    </row>
    <row r="47" spans="1:5" s="10" customFormat="1" ht="18" x14ac:dyDescent="0.25">
      <c r="A47" s="28"/>
      <c r="B47" s="43"/>
      <c r="C47" s="44" t="s">
        <v>159</v>
      </c>
      <c r="D47" s="45">
        <v>5.4</v>
      </c>
      <c r="E47" s="49" t="s">
        <v>164</v>
      </c>
    </row>
    <row r="48" spans="1:5" s="10" customFormat="1" ht="19.5" x14ac:dyDescent="0.25">
      <c r="A48" s="28"/>
      <c r="B48" s="43"/>
      <c r="C48" s="50"/>
      <c r="D48" s="51">
        <f>D46*D47</f>
        <v>81</v>
      </c>
      <c r="E48" s="52" t="s">
        <v>167</v>
      </c>
    </row>
    <row r="49" spans="1:5" s="10" customFormat="1" ht="18" x14ac:dyDescent="0.25">
      <c r="A49" s="28"/>
      <c r="B49" s="43"/>
      <c r="C49" s="30"/>
      <c r="D49" s="31"/>
      <c r="E49" s="16"/>
    </row>
    <row r="50" spans="1:5" s="48" customFormat="1" ht="90" x14ac:dyDescent="0.25">
      <c r="A50" s="37" t="s">
        <v>11</v>
      </c>
      <c r="B50" s="38" t="s">
        <v>83</v>
      </c>
      <c r="C50" s="39" t="s">
        <v>84</v>
      </c>
      <c r="D50" s="53">
        <f>D54</f>
        <v>15</v>
      </c>
      <c r="E50" s="41" t="s">
        <v>73</v>
      </c>
    </row>
    <row r="51" spans="1:5" s="10" customFormat="1" ht="18" x14ac:dyDescent="0.25">
      <c r="A51" s="28"/>
      <c r="B51" s="43"/>
      <c r="C51" s="30"/>
      <c r="D51" s="31"/>
      <c r="E51" s="16"/>
    </row>
    <row r="52" spans="1:5" s="10" customFormat="1" ht="18" x14ac:dyDescent="0.25">
      <c r="A52" s="28"/>
      <c r="B52" s="43"/>
      <c r="C52" s="44" t="s">
        <v>108</v>
      </c>
      <c r="D52" s="45">
        <f>D44</f>
        <v>3</v>
      </c>
      <c r="E52" s="49" t="s">
        <v>79</v>
      </c>
    </row>
    <row r="53" spans="1:5" s="10" customFormat="1" ht="18" x14ac:dyDescent="0.25">
      <c r="A53" s="28"/>
      <c r="B53" s="43"/>
      <c r="C53" s="44" t="s">
        <v>180</v>
      </c>
      <c r="D53" s="45">
        <f t="shared" ref="D53:D54" si="0">D45</f>
        <v>10</v>
      </c>
      <c r="E53" s="49" t="s">
        <v>79</v>
      </c>
    </row>
    <row r="54" spans="1:5" s="10" customFormat="1" ht="18" x14ac:dyDescent="0.25">
      <c r="A54" s="28"/>
      <c r="B54" s="43"/>
      <c r="C54" s="44" t="s">
        <v>173</v>
      </c>
      <c r="D54" s="45">
        <f t="shared" si="0"/>
        <v>15</v>
      </c>
      <c r="E54" s="54" t="s">
        <v>73</v>
      </c>
    </row>
    <row r="55" spans="1:5" s="10" customFormat="1" ht="18.75" x14ac:dyDescent="0.25">
      <c r="C55" s="47"/>
    </row>
    <row r="56" spans="1:5" s="42" customFormat="1" ht="54" x14ac:dyDescent="0.25">
      <c r="A56" s="55" t="s">
        <v>11</v>
      </c>
      <c r="B56" s="56" t="s">
        <v>90</v>
      </c>
      <c r="C56" s="57" t="s">
        <v>91</v>
      </c>
      <c r="D56" s="56">
        <f>D58</f>
        <v>0.12</v>
      </c>
      <c r="E56" s="58" t="s">
        <v>150</v>
      </c>
    </row>
    <row r="57" spans="1:5" s="10" customFormat="1" ht="18" x14ac:dyDescent="0.25">
      <c r="A57" s="28"/>
      <c r="B57" s="43"/>
      <c r="C57" s="30"/>
      <c r="D57" s="59"/>
      <c r="E57" s="16"/>
    </row>
    <row r="58" spans="1:5" s="10" customFormat="1" ht="18" x14ac:dyDescent="0.25">
      <c r="A58" s="28"/>
      <c r="B58" s="43"/>
      <c r="C58" s="44" t="s">
        <v>112</v>
      </c>
      <c r="D58" s="60">
        <f>0.6*0.2</f>
        <v>0.12</v>
      </c>
      <c r="E58" s="60" t="s">
        <v>73</v>
      </c>
    </row>
    <row r="59" spans="1:5" s="10" customFormat="1" ht="18" x14ac:dyDescent="0.25">
      <c r="A59" s="28"/>
      <c r="B59" s="43"/>
      <c r="C59" s="30"/>
      <c r="D59" s="59"/>
      <c r="E59" s="16"/>
    </row>
    <row r="60" spans="1:5" s="65" customFormat="1" ht="72" x14ac:dyDescent="0.25">
      <c r="A60" s="61" t="s">
        <v>11</v>
      </c>
      <c r="B60" s="62" t="s">
        <v>74</v>
      </c>
      <c r="C60" s="63" t="s">
        <v>76</v>
      </c>
      <c r="D60" s="64">
        <f>D63</f>
        <v>54.12</v>
      </c>
      <c r="E60" s="58" t="s">
        <v>73</v>
      </c>
    </row>
    <row r="61" spans="1:5" s="10" customFormat="1" ht="18.75" x14ac:dyDescent="0.25">
      <c r="C61" s="47"/>
      <c r="D61" s="66"/>
    </row>
    <row r="62" spans="1:5" s="10" customFormat="1" ht="18.75" x14ac:dyDescent="0.25">
      <c r="C62" s="47"/>
      <c r="D62" s="66"/>
    </row>
    <row r="63" spans="1:5" s="10" customFormat="1" ht="37.5" x14ac:dyDescent="0.25">
      <c r="C63" s="67" t="s">
        <v>141</v>
      </c>
      <c r="D63" s="68">
        <f>(4.5*10.64)+(4.5*0.15)+(7.42*0.25)+(7.42*0.5)</f>
        <v>54.12</v>
      </c>
      <c r="E63" s="49" t="s">
        <v>73</v>
      </c>
    </row>
    <row r="64" spans="1:5" s="10" customFormat="1" ht="18.75" x14ac:dyDescent="0.25">
      <c r="C64" s="47"/>
      <c r="D64" s="66"/>
      <c r="E64" s="69"/>
    </row>
    <row r="65" spans="1:5" s="10" customFormat="1" ht="18.75" x14ac:dyDescent="0.25">
      <c r="C65" s="47"/>
      <c r="D65" s="66"/>
      <c r="E65" s="69"/>
    </row>
    <row r="66" spans="1:5" s="65" customFormat="1" ht="36" x14ac:dyDescent="0.25">
      <c r="A66" s="61" t="s">
        <v>11</v>
      </c>
      <c r="B66" s="62" t="s">
        <v>85</v>
      </c>
      <c r="C66" s="63" t="s">
        <v>92</v>
      </c>
      <c r="D66" s="70">
        <v>1</v>
      </c>
      <c r="E66" s="61" t="s">
        <v>110</v>
      </c>
    </row>
    <row r="67" spans="1:5" s="10" customFormat="1" ht="18.75" x14ac:dyDescent="0.25">
      <c r="C67" s="47" t="s">
        <v>75</v>
      </c>
    </row>
    <row r="68" spans="1:5" s="10" customFormat="1" ht="18.75" x14ac:dyDescent="0.25">
      <c r="C68" s="47"/>
      <c r="D68" s="66"/>
    </row>
    <row r="69" spans="1:5" s="42" customFormat="1" ht="36" x14ac:dyDescent="0.25">
      <c r="A69" s="55" t="s">
        <v>11</v>
      </c>
      <c r="B69" s="56" t="s">
        <v>97</v>
      </c>
      <c r="C69" s="57" t="s">
        <v>98</v>
      </c>
      <c r="D69" s="56">
        <f>D71</f>
        <v>39.36</v>
      </c>
      <c r="E69" s="58" t="s">
        <v>73</v>
      </c>
    </row>
    <row r="70" spans="1:5" s="10" customFormat="1" ht="18" x14ac:dyDescent="0.25">
      <c r="A70" s="28"/>
      <c r="B70" s="43"/>
      <c r="C70" s="30"/>
      <c r="D70" s="59"/>
      <c r="E70" s="16"/>
    </row>
    <row r="71" spans="1:5" s="10" customFormat="1" ht="18" x14ac:dyDescent="0.25">
      <c r="A71" s="28"/>
      <c r="B71" s="43"/>
      <c r="C71" s="44" t="s">
        <v>139</v>
      </c>
      <c r="D71" s="71">
        <f>4*9.84</f>
        <v>39.36</v>
      </c>
      <c r="E71" s="72" t="s">
        <v>73</v>
      </c>
    </row>
    <row r="72" spans="1:5" s="10" customFormat="1" ht="18.75" x14ac:dyDescent="0.25">
      <c r="C72" s="47" t="s">
        <v>75</v>
      </c>
    </row>
    <row r="73" spans="1:5" s="42" customFormat="1" ht="36" x14ac:dyDescent="0.25">
      <c r="A73" s="55" t="s">
        <v>11</v>
      </c>
      <c r="B73" s="56" t="s">
        <v>77</v>
      </c>
      <c r="C73" s="57" t="s">
        <v>78</v>
      </c>
      <c r="D73" s="73">
        <f>D77</f>
        <v>7.44</v>
      </c>
      <c r="E73" s="58" t="s">
        <v>73</v>
      </c>
    </row>
    <row r="74" spans="1:5" s="10" customFormat="1" ht="18.75" x14ac:dyDescent="0.25">
      <c r="C74" s="47" t="s">
        <v>75</v>
      </c>
    </row>
    <row r="75" spans="1:5" s="10" customFormat="1" ht="18.75" x14ac:dyDescent="0.25">
      <c r="C75" s="74" t="s">
        <v>106</v>
      </c>
      <c r="D75" s="75">
        <f>1.2*0.8</f>
        <v>0.96</v>
      </c>
      <c r="E75" s="49" t="s">
        <v>73</v>
      </c>
    </row>
    <row r="76" spans="1:5" s="10" customFormat="1" ht="18.75" x14ac:dyDescent="0.25">
      <c r="C76" s="74" t="s">
        <v>107</v>
      </c>
      <c r="D76" s="75">
        <f>7.2*0.9</f>
        <v>6.48</v>
      </c>
      <c r="E76" s="49" t="s">
        <v>73</v>
      </c>
    </row>
    <row r="77" spans="1:5" s="76" customFormat="1" ht="18.75" x14ac:dyDescent="0.25">
      <c r="C77" s="77"/>
      <c r="D77" s="78">
        <f>SUM(D75:D76)</f>
        <v>7.44</v>
      </c>
      <c r="E77" s="52" t="s">
        <v>73</v>
      </c>
    </row>
    <row r="78" spans="1:5" s="10" customFormat="1" ht="18.75" x14ac:dyDescent="0.25">
      <c r="C78" s="47"/>
    </row>
    <row r="79" spans="1:5" s="42" customFormat="1" ht="90" x14ac:dyDescent="0.25">
      <c r="A79" s="55" t="s">
        <v>11</v>
      </c>
      <c r="B79" s="56" t="s">
        <v>179</v>
      </c>
      <c r="C79" s="57" t="s">
        <v>178</v>
      </c>
      <c r="D79" s="73">
        <f>D84</f>
        <v>9</v>
      </c>
      <c r="E79" s="58" t="s">
        <v>73</v>
      </c>
    </row>
    <row r="80" spans="1:5" s="10" customFormat="1" ht="18" x14ac:dyDescent="0.25">
      <c r="A80" s="28"/>
      <c r="B80" s="43"/>
      <c r="C80" s="30"/>
      <c r="D80" s="31"/>
      <c r="E80" s="16"/>
    </row>
    <row r="81" spans="1:7" s="10" customFormat="1" ht="19.5" customHeight="1" x14ac:dyDescent="0.25">
      <c r="A81" s="28"/>
      <c r="B81" s="43"/>
      <c r="C81" s="44" t="s">
        <v>181</v>
      </c>
      <c r="D81" s="45">
        <f>D89/2</f>
        <v>5</v>
      </c>
      <c r="E81" s="49" t="s">
        <v>79</v>
      </c>
    </row>
    <row r="82" spans="1:7" s="10" customFormat="1" ht="18" x14ac:dyDescent="0.25">
      <c r="A82" s="28"/>
      <c r="B82" s="43"/>
      <c r="C82" s="44" t="s">
        <v>175</v>
      </c>
      <c r="D82" s="45">
        <v>0.9</v>
      </c>
      <c r="E82" s="49" t="s">
        <v>79</v>
      </c>
    </row>
    <row r="83" spans="1:7" s="10" customFormat="1" ht="18" x14ac:dyDescent="0.25">
      <c r="A83" s="28"/>
      <c r="B83" s="43"/>
      <c r="C83" s="44" t="s">
        <v>182</v>
      </c>
      <c r="D83" s="51">
        <v>2</v>
      </c>
      <c r="E83" s="52" t="s">
        <v>73</v>
      </c>
    </row>
    <row r="84" spans="1:7" s="10" customFormat="1" ht="18" x14ac:dyDescent="0.25">
      <c r="C84" s="79"/>
      <c r="D84" s="80">
        <f>D81*D82*D83</f>
        <v>9</v>
      </c>
      <c r="E84" s="52" t="s">
        <v>73</v>
      </c>
    </row>
    <row r="85" spans="1:7" s="34" customFormat="1" ht="18" x14ac:dyDescent="0.25">
      <c r="A85" s="28"/>
      <c r="B85" s="29"/>
      <c r="C85" s="30"/>
      <c r="D85" s="31"/>
      <c r="E85" s="16"/>
      <c r="F85" s="32"/>
      <c r="G85" s="33"/>
    </row>
    <row r="86" spans="1:7" s="42" customFormat="1" ht="198" x14ac:dyDescent="0.25">
      <c r="A86" s="55" t="s">
        <v>11</v>
      </c>
      <c r="B86" s="56" t="s">
        <v>172</v>
      </c>
      <c r="C86" s="57" t="s">
        <v>169</v>
      </c>
      <c r="D86" s="139">
        <f>D92</f>
        <v>15</v>
      </c>
      <c r="E86" s="58" t="s">
        <v>170</v>
      </c>
    </row>
    <row r="87" spans="1:7" s="10" customFormat="1" ht="18" x14ac:dyDescent="0.25">
      <c r="A87" s="28"/>
      <c r="B87" s="43"/>
      <c r="C87" s="30"/>
      <c r="D87" s="31"/>
      <c r="E87" s="16"/>
    </row>
    <row r="88" spans="1:7" s="10" customFormat="1" ht="18" x14ac:dyDescent="0.25">
      <c r="A88" s="28"/>
      <c r="B88" s="43"/>
      <c r="C88" s="44" t="s">
        <v>108</v>
      </c>
      <c r="D88" s="45">
        <f>D52</f>
        <v>3</v>
      </c>
      <c r="E88" s="49" t="s">
        <v>79</v>
      </c>
    </row>
    <row r="89" spans="1:7" s="10" customFormat="1" ht="18" x14ac:dyDescent="0.25">
      <c r="A89" s="28"/>
      <c r="B89" s="43"/>
      <c r="C89" s="44" t="s">
        <v>180</v>
      </c>
      <c r="D89" s="45">
        <f t="shared" ref="D89:D90" si="1">D53</f>
        <v>10</v>
      </c>
      <c r="E89" s="49" t="s">
        <v>79</v>
      </c>
    </row>
    <row r="90" spans="1:7" s="10" customFormat="1" ht="18" x14ac:dyDescent="0.25">
      <c r="A90" s="28"/>
      <c r="B90" s="43"/>
      <c r="C90" s="44" t="s">
        <v>173</v>
      </c>
      <c r="D90" s="45">
        <f t="shared" si="1"/>
        <v>15</v>
      </c>
      <c r="E90" s="49" t="s">
        <v>73</v>
      </c>
    </row>
    <row r="91" spans="1:7" s="10" customFormat="1" ht="18" x14ac:dyDescent="0.25">
      <c r="A91" s="28"/>
      <c r="B91" s="43"/>
      <c r="C91" s="44" t="s">
        <v>171</v>
      </c>
      <c r="D91" s="45">
        <v>1</v>
      </c>
      <c r="E91" s="49"/>
    </row>
    <row r="92" spans="1:7" s="10" customFormat="1" ht="19.5" x14ac:dyDescent="0.25">
      <c r="A92" s="28"/>
      <c r="B92" s="43"/>
      <c r="C92" s="50"/>
      <c r="D92" s="51">
        <f>D90*D91</f>
        <v>15</v>
      </c>
      <c r="E92" s="52" t="s">
        <v>73</v>
      </c>
    </row>
    <row r="93" spans="1:7" s="10" customFormat="1" ht="19.5" x14ac:dyDescent="0.25">
      <c r="A93" s="28"/>
      <c r="B93" s="43"/>
      <c r="C93" s="81"/>
      <c r="D93" s="82"/>
      <c r="E93" s="83"/>
    </row>
    <row r="94" spans="1:7" s="42" customFormat="1" ht="54" x14ac:dyDescent="0.25">
      <c r="A94" s="55" t="s">
        <v>11</v>
      </c>
      <c r="B94" s="56" t="s">
        <v>93</v>
      </c>
      <c r="C94" s="57" t="s">
        <v>94</v>
      </c>
      <c r="D94" s="73">
        <f>D98</f>
        <v>30</v>
      </c>
      <c r="E94" s="58" t="s">
        <v>73</v>
      </c>
    </row>
    <row r="95" spans="1:7" s="10" customFormat="1" ht="18" x14ac:dyDescent="0.25">
      <c r="A95" s="28"/>
      <c r="B95" s="43"/>
      <c r="C95" s="30"/>
      <c r="D95" s="31"/>
      <c r="E95" s="16"/>
    </row>
    <row r="96" spans="1:7" s="10" customFormat="1" ht="18" x14ac:dyDescent="0.25">
      <c r="A96" s="28"/>
      <c r="B96" s="43"/>
      <c r="C96" s="44" t="s">
        <v>166</v>
      </c>
      <c r="D96" s="45">
        <f>D54</f>
        <v>15</v>
      </c>
      <c r="E96" s="49" t="s">
        <v>79</v>
      </c>
    </row>
    <row r="97" spans="1:7" s="10" customFormat="1" ht="18" x14ac:dyDescent="0.25">
      <c r="A97" s="28"/>
      <c r="B97" s="43"/>
      <c r="C97" s="44" t="s">
        <v>168</v>
      </c>
      <c r="D97" s="45">
        <v>2</v>
      </c>
      <c r="E97" s="49"/>
    </row>
    <row r="98" spans="1:7" s="10" customFormat="1" ht="19.5" x14ac:dyDescent="0.25">
      <c r="A98" s="28"/>
      <c r="B98" s="43"/>
      <c r="C98" s="50"/>
      <c r="D98" s="51">
        <f>D96*D97</f>
        <v>30</v>
      </c>
      <c r="E98" s="52" t="s">
        <v>73</v>
      </c>
    </row>
    <row r="99" spans="1:7" s="10" customFormat="1" ht="18" x14ac:dyDescent="0.25">
      <c r="C99" s="84"/>
    </row>
    <row r="100" spans="1:7" s="34" customFormat="1" ht="18" x14ac:dyDescent="0.25">
      <c r="A100" s="28"/>
      <c r="B100" s="29"/>
      <c r="C100" s="30"/>
      <c r="D100" s="31"/>
      <c r="E100" s="16"/>
      <c r="F100" s="32"/>
      <c r="G100" s="33"/>
    </row>
    <row r="101" spans="1:7" s="42" customFormat="1" ht="36" x14ac:dyDescent="0.25">
      <c r="A101" s="55" t="s">
        <v>11</v>
      </c>
      <c r="B101" s="56" t="s">
        <v>177</v>
      </c>
      <c r="C101" s="57" t="s">
        <v>174</v>
      </c>
      <c r="D101" s="73">
        <f>D108</f>
        <v>18</v>
      </c>
      <c r="E101" s="58" t="s">
        <v>73</v>
      </c>
    </row>
    <row r="102" spans="1:7" s="10" customFormat="1" ht="18" x14ac:dyDescent="0.25">
      <c r="A102" s="28"/>
      <c r="B102" s="43"/>
      <c r="C102" s="30"/>
      <c r="D102" s="31"/>
      <c r="E102" s="16"/>
    </row>
    <row r="103" spans="1:7" s="10" customFormat="1" ht="21" customHeight="1" x14ac:dyDescent="0.25">
      <c r="A103" s="28"/>
      <c r="B103" s="43"/>
      <c r="C103" s="44" t="s">
        <v>181</v>
      </c>
      <c r="D103" s="45">
        <f>D81</f>
        <v>5</v>
      </c>
      <c r="E103" s="49" t="s">
        <v>79</v>
      </c>
    </row>
    <row r="104" spans="1:7" s="10" customFormat="1" ht="18" x14ac:dyDescent="0.25">
      <c r="A104" s="28"/>
      <c r="B104" s="43"/>
      <c r="C104" s="44" t="s">
        <v>175</v>
      </c>
      <c r="D104" s="45">
        <f t="shared" ref="D104:D105" si="2">D82</f>
        <v>0.9</v>
      </c>
      <c r="E104" s="49" t="s">
        <v>79</v>
      </c>
    </row>
    <row r="105" spans="1:7" s="10" customFormat="1" ht="18" x14ac:dyDescent="0.25">
      <c r="A105" s="28"/>
      <c r="B105" s="43"/>
      <c r="C105" s="44" t="s">
        <v>182</v>
      </c>
      <c r="D105" s="45">
        <f t="shared" si="2"/>
        <v>2</v>
      </c>
      <c r="E105" s="52" t="s">
        <v>73</v>
      </c>
    </row>
    <row r="106" spans="1:7" s="10" customFormat="1" ht="18" x14ac:dyDescent="0.25">
      <c r="C106" s="79"/>
      <c r="D106" s="80">
        <f>D103*D104*D105</f>
        <v>9</v>
      </c>
      <c r="E106" s="52" t="s">
        <v>73</v>
      </c>
    </row>
    <row r="107" spans="1:7" s="10" customFormat="1" ht="18" x14ac:dyDescent="0.25">
      <c r="A107" s="28"/>
      <c r="B107" s="43"/>
      <c r="C107" s="44" t="s">
        <v>176</v>
      </c>
      <c r="D107" s="45">
        <v>2</v>
      </c>
      <c r="E107" s="49"/>
    </row>
    <row r="108" spans="1:7" s="10" customFormat="1" ht="19.5" x14ac:dyDescent="0.25">
      <c r="A108" s="28"/>
      <c r="B108" s="43"/>
      <c r="C108" s="50"/>
      <c r="D108" s="85">
        <f>D106*D107</f>
        <v>18</v>
      </c>
      <c r="E108" s="86" t="s">
        <v>73</v>
      </c>
    </row>
    <row r="109" spans="1:7" s="10" customFormat="1" ht="18" x14ac:dyDescent="0.25">
      <c r="C109" s="84"/>
    </row>
    <row r="110" spans="1:7" s="34" customFormat="1" ht="18" x14ac:dyDescent="0.25">
      <c r="A110" s="28"/>
      <c r="B110" s="29"/>
      <c r="C110" s="30"/>
      <c r="D110" s="31"/>
      <c r="E110" s="16"/>
      <c r="F110" s="32"/>
      <c r="G110" s="33"/>
    </row>
    <row r="111" spans="1:7" s="42" customFormat="1" ht="36" x14ac:dyDescent="0.25">
      <c r="A111" s="55" t="s">
        <v>11</v>
      </c>
      <c r="B111" s="56" t="s">
        <v>147</v>
      </c>
      <c r="C111" s="57" t="s">
        <v>148</v>
      </c>
      <c r="D111" s="73">
        <f>D113</f>
        <v>16</v>
      </c>
      <c r="E111" s="58" t="s">
        <v>149</v>
      </c>
    </row>
    <row r="112" spans="1:7" s="10" customFormat="1" ht="18" x14ac:dyDescent="0.25">
      <c r="A112" s="28"/>
      <c r="B112" s="43"/>
      <c r="C112" s="30"/>
      <c r="D112" s="59"/>
      <c r="E112" s="16"/>
    </row>
    <row r="113" spans="1:5" s="10" customFormat="1" ht="36" x14ac:dyDescent="0.25">
      <c r="A113" s="28"/>
      <c r="B113" s="43"/>
      <c r="C113" s="44" t="s">
        <v>151</v>
      </c>
      <c r="D113" s="71">
        <v>16</v>
      </c>
      <c r="E113" s="72" t="s">
        <v>149</v>
      </c>
    </row>
    <row r="114" spans="1:5" s="10" customFormat="1" ht="18.75" x14ac:dyDescent="0.25">
      <c r="C114" s="47" t="s">
        <v>75</v>
      </c>
    </row>
    <row r="115" spans="1:5" s="42" customFormat="1" ht="90" x14ac:dyDescent="0.25">
      <c r="A115" s="55" t="s">
        <v>11</v>
      </c>
      <c r="B115" s="56" t="s">
        <v>145</v>
      </c>
      <c r="C115" s="57" t="s">
        <v>146</v>
      </c>
      <c r="D115" s="56">
        <f>D117</f>
        <v>0.12</v>
      </c>
      <c r="E115" s="58" t="s">
        <v>73</v>
      </c>
    </row>
    <row r="116" spans="1:5" s="10" customFormat="1" ht="18" x14ac:dyDescent="0.25">
      <c r="A116" s="28"/>
      <c r="B116" s="43"/>
      <c r="C116" s="30"/>
      <c r="D116" s="59"/>
      <c r="E116" s="16"/>
    </row>
    <row r="117" spans="1:5" s="10" customFormat="1" ht="18" x14ac:dyDescent="0.25">
      <c r="A117" s="28"/>
      <c r="B117" s="43"/>
      <c r="C117" s="44" t="s">
        <v>112</v>
      </c>
      <c r="D117" s="60">
        <f>(0.6*0.2)</f>
        <v>0.12</v>
      </c>
      <c r="E117" s="60" t="s">
        <v>73</v>
      </c>
    </row>
    <row r="118" spans="1:5" s="10" customFormat="1" ht="18" x14ac:dyDescent="0.25">
      <c r="A118" s="28"/>
      <c r="B118" s="43"/>
      <c r="C118" s="30"/>
      <c r="D118" s="59"/>
      <c r="E118" s="16"/>
    </row>
    <row r="119" spans="1:5" s="42" customFormat="1" ht="54" x14ac:dyDescent="0.25">
      <c r="A119" s="55" t="s">
        <v>11</v>
      </c>
      <c r="B119" s="56" t="s">
        <v>143</v>
      </c>
      <c r="C119" s="57" t="s">
        <v>105</v>
      </c>
      <c r="D119" s="87">
        <v>43.4</v>
      </c>
      <c r="E119" s="88" t="s">
        <v>73</v>
      </c>
    </row>
    <row r="120" spans="1:5" s="10" customFormat="1" ht="18" x14ac:dyDescent="0.25">
      <c r="A120" s="28"/>
      <c r="B120" s="43"/>
      <c r="C120" s="30"/>
      <c r="D120" s="31"/>
      <c r="E120" s="16"/>
    </row>
    <row r="121" spans="1:5" s="10" customFormat="1" ht="18.75" x14ac:dyDescent="0.25">
      <c r="C121" s="89" t="s">
        <v>88</v>
      </c>
      <c r="D121" s="90"/>
      <c r="E121" s="90"/>
    </row>
    <row r="122" spans="1:5" s="10" customFormat="1" ht="18.75" x14ac:dyDescent="0.25">
      <c r="C122" s="91" t="s">
        <v>109</v>
      </c>
      <c r="D122" s="75">
        <v>22.41</v>
      </c>
      <c r="E122" s="49" t="s">
        <v>79</v>
      </c>
    </row>
    <row r="123" spans="1:5" s="10" customFormat="1" ht="18.75" x14ac:dyDescent="0.25">
      <c r="C123" s="91" t="s">
        <v>108</v>
      </c>
      <c r="D123" s="75">
        <v>2.1</v>
      </c>
      <c r="E123" s="49" t="s">
        <v>79</v>
      </c>
    </row>
    <row r="124" spans="1:5" s="10" customFormat="1" ht="18.75" x14ac:dyDescent="0.25">
      <c r="C124" s="91" t="s">
        <v>115</v>
      </c>
      <c r="D124" s="75">
        <f>D122*D123</f>
        <v>47.061</v>
      </c>
      <c r="E124" s="49" t="s">
        <v>73</v>
      </c>
    </row>
    <row r="125" spans="1:5" s="10" customFormat="1" ht="18.75" x14ac:dyDescent="0.25">
      <c r="C125" s="91" t="s">
        <v>113</v>
      </c>
      <c r="D125" s="75">
        <f>1.85*0.8*2</f>
        <v>2.9600000000000004</v>
      </c>
      <c r="E125" s="49" t="s">
        <v>73</v>
      </c>
    </row>
    <row r="126" spans="1:5" s="10" customFormat="1" ht="18.75" x14ac:dyDescent="0.25">
      <c r="C126" s="91" t="s">
        <v>114</v>
      </c>
      <c r="D126" s="75">
        <f>1*0.7</f>
        <v>0.7</v>
      </c>
      <c r="E126" s="49" t="s">
        <v>73</v>
      </c>
    </row>
    <row r="127" spans="1:5" s="10" customFormat="1" ht="18.75" x14ac:dyDescent="0.25">
      <c r="C127" s="92"/>
      <c r="D127" s="75">
        <f>D124-D125-D126</f>
        <v>43.400999999999996</v>
      </c>
      <c r="E127" s="90" t="s">
        <v>73</v>
      </c>
    </row>
    <row r="128" spans="1:5" s="10" customFormat="1" ht="18.75" x14ac:dyDescent="0.25">
      <c r="C128" s="47"/>
    </row>
    <row r="129" spans="1:7" s="26" customFormat="1" ht="36" x14ac:dyDescent="0.25">
      <c r="A129" s="19" t="s">
        <v>11</v>
      </c>
      <c r="B129" s="20" t="s">
        <v>16</v>
      </c>
      <c r="C129" s="21" t="s">
        <v>17</v>
      </c>
      <c r="D129" s="22">
        <f>D131</f>
        <v>3</v>
      </c>
      <c r="E129" s="23" t="s">
        <v>24</v>
      </c>
      <c r="F129" s="24"/>
      <c r="G129" s="25"/>
    </row>
    <row r="130" spans="1:7" s="34" customFormat="1" ht="18" x14ac:dyDescent="0.25">
      <c r="A130" s="28"/>
      <c r="B130" s="29"/>
      <c r="C130" s="30"/>
      <c r="D130" s="31"/>
      <c r="E130" s="16"/>
      <c r="F130" s="32"/>
      <c r="G130" s="33"/>
    </row>
    <row r="131" spans="1:7" s="10" customFormat="1" ht="18" x14ac:dyDescent="0.25">
      <c r="C131" s="79" t="s">
        <v>23</v>
      </c>
      <c r="D131" s="68">
        <v>3</v>
      </c>
      <c r="E131" s="49" t="s">
        <v>5</v>
      </c>
    </row>
    <row r="132" spans="1:7" s="10" customFormat="1" ht="18" x14ac:dyDescent="0.25">
      <c r="C132" s="79" t="s">
        <v>22</v>
      </c>
      <c r="D132" s="68">
        <v>1</v>
      </c>
      <c r="E132" s="49" t="s">
        <v>5</v>
      </c>
    </row>
    <row r="133" spans="1:7" s="10" customFormat="1" ht="18" x14ac:dyDescent="0.25">
      <c r="C133" s="79" t="s">
        <v>20</v>
      </c>
      <c r="D133" s="68">
        <v>2</v>
      </c>
      <c r="E133" s="49" t="s">
        <v>5</v>
      </c>
    </row>
    <row r="134" spans="1:7" s="10" customFormat="1" ht="18" x14ac:dyDescent="0.25">
      <c r="C134" s="79" t="s">
        <v>21</v>
      </c>
      <c r="D134" s="68">
        <v>1</v>
      </c>
      <c r="E134" s="49" t="s">
        <v>5</v>
      </c>
    </row>
    <row r="135" spans="1:7" s="10" customFormat="1" ht="18" x14ac:dyDescent="0.25">
      <c r="C135" s="79" t="s">
        <v>19</v>
      </c>
      <c r="D135" s="68">
        <v>1</v>
      </c>
      <c r="E135" s="49" t="s">
        <v>5</v>
      </c>
    </row>
    <row r="136" spans="1:7" s="10" customFormat="1" ht="18" x14ac:dyDescent="0.25">
      <c r="C136" s="79" t="s">
        <v>18</v>
      </c>
      <c r="D136" s="68">
        <v>1</v>
      </c>
      <c r="E136" s="49" t="s">
        <v>5</v>
      </c>
    </row>
    <row r="137" spans="1:7" s="10" customFormat="1" ht="18" x14ac:dyDescent="0.25">
      <c r="C137" s="84"/>
      <c r="D137" s="93"/>
      <c r="E137" s="69"/>
    </row>
    <row r="138" spans="1:7" s="10" customFormat="1" ht="18" x14ac:dyDescent="0.25">
      <c r="C138" s="84"/>
      <c r="D138" s="93"/>
      <c r="E138" s="69"/>
    </row>
    <row r="139" spans="1:7" s="34" customFormat="1" ht="18" x14ac:dyDescent="0.25">
      <c r="A139" s="28"/>
      <c r="B139" s="29"/>
      <c r="C139" s="30"/>
      <c r="D139" s="31"/>
      <c r="E139" s="16"/>
      <c r="F139" s="32"/>
      <c r="G139" s="33"/>
    </row>
    <row r="140" spans="1:7" s="26" customFormat="1" ht="36" x14ac:dyDescent="0.25">
      <c r="A140" s="19" t="s">
        <v>11</v>
      </c>
      <c r="B140" s="20" t="s">
        <v>25</v>
      </c>
      <c r="C140" s="21" t="s">
        <v>26</v>
      </c>
      <c r="D140" s="22">
        <f>D143</f>
        <v>1</v>
      </c>
      <c r="E140" s="23" t="s">
        <v>24</v>
      </c>
      <c r="F140" s="24"/>
      <c r="G140" s="25"/>
    </row>
    <row r="141" spans="1:7" s="34" customFormat="1" ht="18" x14ac:dyDescent="0.25">
      <c r="A141" s="28"/>
      <c r="B141" s="29"/>
      <c r="C141" s="30"/>
      <c r="D141" s="31"/>
      <c r="E141" s="16"/>
      <c r="F141" s="32"/>
      <c r="G141" s="33"/>
    </row>
    <row r="142" spans="1:7" s="10" customFormat="1" ht="18" x14ac:dyDescent="0.25">
      <c r="C142" s="79" t="s">
        <v>23</v>
      </c>
      <c r="D142" s="68">
        <v>3</v>
      </c>
      <c r="E142" s="49" t="s">
        <v>5</v>
      </c>
    </row>
    <row r="143" spans="1:7" s="10" customFormat="1" ht="18" x14ac:dyDescent="0.25">
      <c r="C143" s="79" t="s">
        <v>22</v>
      </c>
      <c r="D143" s="68">
        <v>1</v>
      </c>
      <c r="E143" s="49" t="s">
        <v>5</v>
      </c>
    </row>
    <row r="144" spans="1:7" s="10" customFormat="1" ht="18" x14ac:dyDescent="0.25">
      <c r="C144" s="79" t="s">
        <v>20</v>
      </c>
      <c r="D144" s="68">
        <v>2</v>
      </c>
      <c r="E144" s="49" t="s">
        <v>5</v>
      </c>
    </row>
    <row r="145" spans="1:7" s="10" customFormat="1" ht="18" x14ac:dyDescent="0.25">
      <c r="C145" s="79" t="s">
        <v>21</v>
      </c>
      <c r="D145" s="68">
        <v>1</v>
      </c>
      <c r="E145" s="49" t="s">
        <v>5</v>
      </c>
    </row>
    <row r="146" spans="1:7" s="10" customFormat="1" ht="18" x14ac:dyDescent="0.25">
      <c r="C146" s="79" t="s">
        <v>19</v>
      </c>
      <c r="D146" s="68">
        <v>1</v>
      </c>
      <c r="E146" s="49" t="s">
        <v>5</v>
      </c>
    </row>
    <row r="147" spans="1:7" s="10" customFormat="1" ht="18" x14ac:dyDescent="0.25">
      <c r="C147" s="79" t="s">
        <v>18</v>
      </c>
      <c r="D147" s="68">
        <v>1</v>
      </c>
      <c r="E147" s="49" t="s">
        <v>5</v>
      </c>
    </row>
    <row r="148" spans="1:7" s="10" customFormat="1" ht="18" x14ac:dyDescent="0.25">
      <c r="C148" s="84"/>
      <c r="D148" s="93"/>
      <c r="E148" s="69"/>
    </row>
    <row r="149" spans="1:7" s="10" customFormat="1" ht="18" x14ac:dyDescent="0.25">
      <c r="C149" s="84"/>
      <c r="D149" s="93"/>
      <c r="E149" s="69"/>
    </row>
    <row r="150" spans="1:7" s="34" customFormat="1" ht="18" x14ac:dyDescent="0.25">
      <c r="A150" s="28"/>
      <c r="B150" s="29"/>
      <c r="C150" s="30"/>
      <c r="D150" s="31"/>
      <c r="E150" s="16"/>
      <c r="F150" s="32"/>
      <c r="G150" s="33"/>
    </row>
    <row r="151" spans="1:7" s="26" customFormat="1" ht="36" x14ac:dyDescent="0.25">
      <c r="A151" s="19" t="s">
        <v>11</v>
      </c>
      <c r="B151" s="20" t="s">
        <v>27</v>
      </c>
      <c r="C151" s="21" t="s">
        <v>28</v>
      </c>
      <c r="D151" s="22">
        <f>D155</f>
        <v>2</v>
      </c>
      <c r="E151" s="23" t="s">
        <v>24</v>
      </c>
      <c r="F151" s="24"/>
      <c r="G151" s="25"/>
    </row>
    <row r="152" spans="1:7" s="34" customFormat="1" ht="18" x14ac:dyDescent="0.25">
      <c r="A152" s="28"/>
      <c r="B152" s="29"/>
      <c r="C152" s="30"/>
      <c r="D152" s="31"/>
      <c r="E152" s="16"/>
      <c r="F152" s="32"/>
      <c r="G152" s="33"/>
    </row>
    <row r="153" spans="1:7" s="10" customFormat="1" ht="18" x14ac:dyDescent="0.25">
      <c r="C153" s="79" t="s">
        <v>23</v>
      </c>
      <c r="D153" s="68">
        <v>3</v>
      </c>
      <c r="E153" s="49" t="s">
        <v>5</v>
      </c>
    </row>
    <row r="154" spans="1:7" s="10" customFormat="1" ht="18" x14ac:dyDescent="0.25">
      <c r="C154" s="79" t="s">
        <v>22</v>
      </c>
      <c r="D154" s="68">
        <v>1</v>
      </c>
      <c r="E154" s="49" t="s">
        <v>5</v>
      </c>
    </row>
    <row r="155" spans="1:7" s="10" customFormat="1" ht="18" x14ac:dyDescent="0.25">
      <c r="C155" s="79" t="s">
        <v>20</v>
      </c>
      <c r="D155" s="68">
        <v>2</v>
      </c>
      <c r="E155" s="49" t="s">
        <v>5</v>
      </c>
    </row>
    <row r="156" spans="1:7" s="10" customFormat="1" ht="18" x14ac:dyDescent="0.25">
      <c r="C156" s="79" t="s">
        <v>21</v>
      </c>
      <c r="D156" s="68">
        <v>1</v>
      </c>
      <c r="E156" s="49" t="s">
        <v>5</v>
      </c>
    </row>
    <row r="157" spans="1:7" s="10" customFormat="1" ht="18" x14ac:dyDescent="0.25">
      <c r="C157" s="79" t="s">
        <v>19</v>
      </c>
      <c r="D157" s="68">
        <v>1</v>
      </c>
      <c r="E157" s="49" t="s">
        <v>5</v>
      </c>
    </row>
    <row r="158" spans="1:7" s="10" customFormat="1" ht="18" x14ac:dyDescent="0.25">
      <c r="C158" s="79" t="s">
        <v>18</v>
      </c>
      <c r="D158" s="68">
        <v>1</v>
      </c>
      <c r="E158" s="49" t="s">
        <v>5</v>
      </c>
    </row>
    <row r="159" spans="1:7" s="10" customFormat="1" ht="18" x14ac:dyDescent="0.25">
      <c r="C159" s="84"/>
      <c r="D159" s="93"/>
      <c r="E159" s="69"/>
    </row>
    <row r="160" spans="1:7" s="10" customFormat="1" ht="18" x14ac:dyDescent="0.25">
      <c r="C160" s="84"/>
      <c r="D160" s="94"/>
    </row>
    <row r="161" spans="1:7" s="34" customFormat="1" ht="18" x14ac:dyDescent="0.25">
      <c r="A161" s="28"/>
      <c r="B161" s="29"/>
      <c r="C161" s="30"/>
      <c r="D161" s="31"/>
      <c r="E161" s="16"/>
      <c r="F161" s="32"/>
      <c r="G161" s="33"/>
    </row>
    <row r="162" spans="1:7" s="26" customFormat="1" ht="54" x14ac:dyDescent="0.25">
      <c r="A162" s="19" t="s">
        <v>11</v>
      </c>
      <c r="B162" s="20" t="s">
        <v>29</v>
      </c>
      <c r="C162" s="21" t="s">
        <v>144</v>
      </c>
      <c r="D162" s="22">
        <f>D167</f>
        <v>1</v>
      </c>
      <c r="E162" s="23" t="s">
        <v>24</v>
      </c>
      <c r="F162" s="24"/>
      <c r="G162" s="25"/>
    </row>
    <row r="163" spans="1:7" s="34" customFormat="1" ht="18" x14ac:dyDescent="0.25">
      <c r="A163" s="28"/>
      <c r="B163" s="29"/>
      <c r="C163" s="30"/>
      <c r="D163" s="31"/>
      <c r="E163" s="16"/>
      <c r="F163" s="32"/>
      <c r="G163" s="33"/>
    </row>
    <row r="164" spans="1:7" s="10" customFormat="1" ht="18" x14ac:dyDescent="0.25">
      <c r="C164" s="79" t="s">
        <v>23</v>
      </c>
      <c r="D164" s="68">
        <v>3</v>
      </c>
      <c r="E164" s="49" t="s">
        <v>5</v>
      </c>
    </row>
    <row r="165" spans="1:7" s="10" customFormat="1" ht="18" x14ac:dyDescent="0.25">
      <c r="C165" s="79" t="s">
        <v>22</v>
      </c>
      <c r="D165" s="68">
        <v>1</v>
      </c>
      <c r="E165" s="49" t="s">
        <v>5</v>
      </c>
    </row>
    <row r="166" spans="1:7" s="10" customFormat="1" ht="18" x14ac:dyDescent="0.25">
      <c r="C166" s="79" t="s">
        <v>20</v>
      </c>
      <c r="D166" s="68">
        <v>2</v>
      </c>
      <c r="E166" s="49" t="s">
        <v>5</v>
      </c>
    </row>
    <row r="167" spans="1:7" s="10" customFormat="1" ht="18" x14ac:dyDescent="0.25">
      <c r="C167" s="79" t="s">
        <v>21</v>
      </c>
      <c r="D167" s="68">
        <v>1</v>
      </c>
      <c r="E167" s="49" t="s">
        <v>5</v>
      </c>
    </row>
    <row r="168" spans="1:7" s="10" customFormat="1" ht="18" x14ac:dyDescent="0.25">
      <c r="C168" s="79" t="s">
        <v>19</v>
      </c>
      <c r="D168" s="68">
        <v>1</v>
      </c>
      <c r="E168" s="49" t="s">
        <v>5</v>
      </c>
    </row>
    <row r="169" spans="1:7" s="10" customFormat="1" ht="18" x14ac:dyDescent="0.25">
      <c r="C169" s="79" t="s">
        <v>18</v>
      </c>
      <c r="D169" s="68">
        <v>1</v>
      </c>
      <c r="E169" s="49" t="s">
        <v>5</v>
      </c>
    </row>
    <row r="170" spans="1:7" s="10" customFormat="1" ht="18" x14ac:dyDescent="0.25">
      <c r="C170" s="84"/>
    </row>
    <row r="171" spans="1:7" s="10" customFormat="1" ht="18" x14ac:dyDescent="0.25">
      <c r="C171" s="84"/>
    </row>
    <row r="172" spans="1:7" s="34" customFormat="1" ht="18" x14ac:dyDescent="0.25">
      <c r="A172" s="28"/>
      <c r="B172" s="29"/>
      <c r="C172" s="30"/>
      <c r="D172" s="31"/>
      <c r="E172" s="16"/>
      <c r="F172" s="32"/>
      <c r="G172" s="33"/>
    </row>
    <row r="173" spans="1:7" s="26" customFormat="1" ht="36" x14ac:dyDescent="0.25">
      <c r="A173" s="19" t="s">
        <v>11</v>
      </c>
      <c r="B173" s="20" t="s">
        <v>30</v>
      </c>
      <c r="C173" s="21" t="s">
        <v>31</v>
      </c>
      <c r="D173" s="22">
        <f>D179</f>
        <v>1</v>
      </c>
      <c r="E173" s="23" t="s">
        <v>24</v>
      </c>
      <c r="F173" s="24"/>
      <c r="G173" s="25"/>
    </row>
    <row r="174" spans="1:7" s="34" customFormat="1" ht="18" x14ac:dyDescent="0.25">
      <c r="A174" s="28"/>
      <c r="B174" s="29"/>
      <c r="C174" s="30"/>
      <c r="D174" s="31"/>
      <c r="E174" s="16"/>
      <c r="F174" s="32"/>
      <c r="G174" s="33"/>
    </row>
    <row r="175" spans="1:7" s="10" customFormat="1" ht="18" x14ac:dyDescent="0.25">
      <c r="C175" s="79" t="s">
        <v>23</v>
      </c>
      <c r="D175" s="68">
        <v>3</v>
      </c>
      <c r="E175" s="49" t="s">
        <v>5</v>
      </c>
    </row>
    <row r="176" spans="1:7" s="10" customFormat="1" ht="18" x14ac:dyDescent="0.25">
      <c r="C176" s="79" t="s">
        <v>22</v>
      </c>
      <c r="D176" s="68">
        <v>1</v>
      </c>
      <c r="E176" s="49" t="s">
        <v>5</v>
      </c>
    </row>
    <row r="177" spans="1:7" s="10" customFormat="1" ht="18" x14ac:dyDescent="0.25">
      <c r="C177" s="79" t="s">
        <v>20</v>
      </c>
      <c r="D177" s="68">
        <v>2</v>
      </c>
      <c r="E177" s="49" t="s">
        <v>5</v>
      </c>
    </row>
    <row r="178" spans="1:7" s="10" customFormat="1" ht="18" x14ac:dyDescent="0.25">
      <c r="C178" s="79" t="s">
        <v>21</v>
      </c>
      <c r="D178" s="68">
        <v>1</v>
      </c>
      <c r="E178" s="49" t="s">
        <v>5</v>
      </c>
    </row>
    <row r="179" spans="1:7" s="10" customFormat="1" ht="18" x14ac:dyDescent="0.25">
      <c r="C179" s="79" t="s">
        <v>19</v>
      </c>
      <c r="D179" s="68">
        <v>1</v>
      </c>
      <c r="E179" s="49" t="s">
        <v>5</v>
      </c>
    </row>
    <row r="180" spans="1:7" s="10" customFormat="1" ht="18" x14ac:dyDescent="0.25">
      <c r="C180" s="79" t="s">
        <v>18</v>
      </c>
      <c r="D180" s="68">
        <v>1</v>
      </c>
      <c r="E180" s="49" t="s">
        <v>5</v>
      </c>
    </row>
    <row r="181" spans="1:7" s="10" customFormat="1" ht="18" x14ac:dyDescent="0.25">
      <c r="C181" s="84"/>
    </row>
    <row r="182" spans="1:7" s="10" customFormat="1" ht="18" x14ac:dyDescent="0.25">
      <c r="C182" s="84"/>
    </row>
    <row r="183" spans="1:7" s="10" customFormat="1" ht="18" x14ac:dyDescent="0.25">
      <c r="C183" s="84"/>
    </row>
    <row r="184" spans="1:7" s="26" customFormat="1" ht="36" x14ac:dyDescent="0.25">
      <c r="A184" s="19" t="s">
        <v>11</v>
      </c>
      <c r="B184" s="20" t="s">
        <v>32</v>
      </c>
      <c r="C184" s="21" t="s">
        <v>33</v>
      </c>
      <c r="D184" s="22">
        <f>D190</f>
        <v>1</v>
      </c>
      <c r="E184" s="23" t="s">
        <v>24</v>
      </c>
      <c r="F184" s="24"/>
      <c r="G184" s="25"/>
    </row>
    <row r="185" spans="1:7" s="34" customFormat="1" ht="18" x14ac:dyDescent="0.25">
      <c r="A185" s="28"/>
      <c r="B185" s="29"/>
      <c r="C185" s="30"/>
      <c r="D185" s="31"/>
      <c r="E185" s="16"/>
      <c r="F185" s="32"/>
      <c r="G185" s="33"/>
    </row>
    <row r="186" spans="1:7" s="10" customFormat="1" ht="18" x14ac:dyDescent="0.25">
      <c r="C186" s="79" t="s">
        <v>23</v>
      </c>
      <c r="D186" s="68">
        <v>3</v>
      </c>
      <c r="E186" s="49" t="s">
        <v>5</v>
      </c>
    </row>
    <row r="187" spans="1:7" s="10" customFormat="1" ht="18" x14ac:dyDescent="0.25">
      <c r="C187" s="79" t="s">
        <v>22</v>
      </c>
      <c r="D187" s="68">
        <v>1</v>
      </c>
      <c r="E187" s="49" t="s">
        <v>5</v>
      </c>
    </row>
    <row r="188" spans="1:7" s="10" customFormat="1" ht="18" x14ac:dyDescent="0.25">
      <c r="C188" s="79" t="s">
        <v>20</v>
      </c>
      <c r="D188" s="68">
        <v>2</v>
      </c>
      <c r="E188" s="49" t="s">
        <v>5</v>
      </c>
    </row>
    <row r="189" spans="1:7" s="10" customFormat="1" ht="18" x14ac:dyDescent="0.25">
      <c r="C189" s="79" t="s">
        <v>21</v>
      </c>
      <c r="D189" s="68">
        <v>1</v>
      </c>
      <c r="E189" s="49" t="s">
        <v>5</v>
      </c>
    </row>
    <row r="190" spans="1:7" s="10" customFormat="1" ht="18" x14ac:dyDescent="0.25">
      <c r="C190" s="79" t="s">
        <v>19</v>
      </c>
      <c r="D190" s="68">
        <v>1</v>
      </c>
      <c r="E190" s="49" t="s">
        <v>5</v>
      </c>
    </row>
    <row r="191" spans="1:7" s="10" customFormat="1" ht="18" x14ac:dyDescent="0.25">
      <c r="C191" s="79" t="s">
        <v>18</v>
      </c>
      <c r="D191" s="68">
        <v>1</v>
      </c>
      <c r="E191" s="49" t="s">
        <v>5</v>
      </c>
    </row>
    <row r="192" spans="1:7" s="10" customFormat="1" ht="18" x14ac:dyDescent="0.25">
      <c r="C192" s="84"/>
    </row>
    <row r="193" spans="1:7" s="10" customFormat="1" ht="18" x14ac:dyDescent="0.25">
      <c r="C193" s="84"/>
    </row>
    <row r="194" spans="1:7" s="10" customFormat="1" ht="18" x14ac:dyDescent="0.25">
      <c r="C194" s="84"/>
    </row>
    <row r="195" spans="1:7" s="26" customFormat="1" ht="144" x14ac:dyDescent="0.25">
      <c r="A195" s="19" t="s">
        <v>11</v>
      </c>
      <c r="B195" s="20" t="s">
        <v>69</v>
      </c>
      <c r="C195" s="21" t="s">
        <v>70</v>
      </c>
      <c r="D195" s="22">
        <f>D198</f>
        <v>475</v>
      </c>
      <c r="E195" s="23" t="s">
        <v>72</v>
      </c>
      <c r="F195" s="24"/>
      <c r="G195" s="25"/>
    </row>
    <row r="196" spans="1:7" s="34" customFormat="1" ht="18" x14ac:dyDescent="0.25">
      <c r="A196" s="28"/>
      <c r="B196" s="29"/>
      <c r="C196" s="30"/>
      <c r="D196" s="31"/>
      <c r="E196" s="16"/>
      <c r="F196" s="32"/>
      <c r="G196" s="33"/>
    </row>
    <row r="197" spans="1:7" s="10" customFormat="1" ht="18" x14ac:dyDescent="0.25">
      <c r="C197" s="79" t="s">
        <v>71</v>
      </c>
      <c r="D197" s="68">
        <v>475</v>
      </c>
      <c r="E197" s="49" t="s">
        <v>72</v>
      </c>
    </row>
    <row r="198" spans="1:7" s="10" customFormat="1" ht="18" x14ac:dyDescent="0.25">
      <c r="C198" s="95"/>
      <c r="D198" s="96">
        <f>SUM(D197:D197)</f>
        <v>475</v>
      </c>
      <c r="E198" s="52" t="s">
        <v>72</v>
      </c>
    </row>
    <row r="199" spans="1:7" s="10" customFormat="1" ht="18" x14ac:dyDescent="0.25">
      <c r="C199" s="84"/>
    </row>
    <row r="200" spans="1:7" s="10" customFormat="1" ht="18" x14ac:dyDescent="0.25">
      <c r="C200" s="84"/>
    </row>
    <row r="201" spans="1:7" s="10" customFormat="1" ht="18" x14ac:dyDescent="0.25">
      <c r="C201" s="84"/>
    </row>
    <row r="202" spans="1:7" s="26" customFormat="1" ht="72" x14ac:dyDescent="0.25">
      <c r="A202" s="19" t="s">
        <v>11</v>
      </c>
      <c r="B202" s="20" t="s">
        <v>37</v>
      </c>
      <c r="C202" s="21" t="s">
        <v>38</v>
      </c>
      <c r="D202" s="22">
        <f>D206</f>
        <v>2</v>
      </c>
      <c r="E202" s="23" t="s">
        <v>24</v>
      </c>
      <c r="F202" s="24"/>
      <c r="G202" s="25"/>
    </row>
    <row r="203" spans="1:7" s="34" customFormat="1" ht="18" x14ac:dyDescent="0.25">
      <c r="A203" s="28"/>
      <c r="B203" s="29"/>
      <c r="C203" s="30"/>
      <c r="D203" s="31"/>
      <c r="E203" s="16"/>
      <c r="F203" s="32"/>
      <c r="G203" s="33"/>
    </row>
    <row r="204" spans="1:7" s="10" customFormat="1" ht="18" x14ac:dyDescent="0.25">
      <c r="C204" s="79" t="s">
        <v>39</v>
      </c>
      <c r="D204" s="68">
        <v>1</v>
      </c>
      <c r="E204" s="49" t="s">
        <v>5</v>
      </c>
    </row>
    <row r="205" spans="1:7" s="10" customFormat="1" ht="18" x14ac:dyDescent="0.25">
      <c r="C205" s="79" t="s">
        <v>40</v>
      </c>
      <c r="D205" s="68">
        <v>1</v>
      </c>
      <c r="E205" s="49" t="s">
        <v>5</v>
      </c>
    </row>
    <row r="206" spans="1:7" s="10" customFormat="1" ht="18" x14ac:dyDescent="0.25">
      <c r="C206" s="95"/>
      <c r="D206" s="96">
        <f>SUM(D204:D205)</f>
        <v>2</v>
      </c>
      <c r="E206" s="52" t="s">
        <v>5</v>
      </c>
    </row>
    <row r="207" spans="1:7" s="10" customFormat="1" ht="18" x14ac:dyDescent="0.25">
      <c r="C207" s="97"/>
      <c r="D207" s="98"/>
      <c r="E207" s="99"/>
    </row>
    <row r="208" spans="1:7" s="10" customFormat="1" ht="18" x14ac:dyDescent="0.25">
      <c r="C208" s="97"/>
      <c r="D208" s="98"/>
      <c r="E208" s="99"/>
    </row>
    <row r="209" spans="1:7" s="10" customFormat="1" ht="18" x14ac:dyDescent="0.25">
      <c r="C209" s="84"/>
    </row>
    <row r="210" spans="1:7" s="26" customFormat="1" ht="36" x14ac:dyDescent="0.25">
      <c r="A210" s="19" t="s">
        <v>11</v>
      </c>
      <c r="B210" s="20" t="s">
        <v>34</v>
      </c>
      <c r="C210" s="21" t="s">
        <v>35</v>
      </c>
      <c r="D210" s="22">
        <f>D212</f>
        <v>4</v>
      </c>
      <c r="E210" s="23" t="s">
        <v>24</v>
      </c>
      <c r="F210" s="24"/>
      <c r="G210" s="25"/>
    </row>
    <row r="211" spans="1:7" s="34" customFormat="1" ht="18" x14ac:dyDescent="0.25">
      <c r="A211" s="28"/>
      <c r="B211" s="29"/>
      <c r="C211" s="30"/>
      <c r="D211" s="31"/>
      <c r="E211" s="16"/>
      <c r="F211" s="32"/>
      <c r="G211" s="33"/>
    </row>
    <row r="212" spans="1:7" s="10" customFormat="1" ht="18" x14ac:dyDescent="0.25">
      <c r="C212" s="79" t="s">
        <v>36</v>
      </c>
      <c r="D212" s="68">
        <v>4</v>
      </c>
      <c r="E212" s="49" t="s">
        <v>5</v>
      </c>
    </row>
    <row r="213" spans="1:7" s="10" customFormat="1" ht="18" x14ac:dyDescent="0.25">
      <c r="C213" s="84"/>
    </row>
    <row r="214" spans="1:7" s="10" customFormat="1" ht="18" x14ac:dyDescent="0.25">
      <c r="C214" s="84"/>
    </row>
    <row r="215" spans="1:7" s="10" customFormat="1" ht="18" x14ac:dyDescent="0.25">
      <c r="C215" s="84"/>
    </row>
    <row r="216" spans="1:7" s="26" customFormat="1" ht="36" x14ac:dyDescent="0.25">
      <c r="A216" s="19" t="s">
        <v>11</v>
      </c>
      <c r="B216" s="20" t="s">
        <v>44</v>
      </c>
      <c r="C216" s="21" t="s">
        <v>45</v>
      </c>
      <c r="D216" s="22">
        <f>D218</f>
        <v>1</v>
      </c>
      <c r="E216" s="23" t="s">
        <v>24</v>
      </c>
      <c r="F216" s="24"/>
      <c r="G216" s="25"/>
    </row>
    <row r="217" spans="1:7" s="34" customFormat="1" ht="18" x14ac:dyDescent="0.25">
      <c r="A217" s="28"/>
      <c r="B217" s="29"/>
      <c r="C217" s="30"/>
      <c r="D217" s="31"/>
      <c r="E217" s="16"/>
      <c r="F217" s="32"/>
      <c r="G217" s="33"/>
    </row>
    <row r="218" spans="1:7" s="10" customFormat="1" ht="18" x14ac:dyDescent="0.25">
      <c r="C218" s="79" t="s">
        <v>46</v>
      </c>
      <c r="D218" s="68">
        <v>1</v>
      </c>
      <c r="E218" s="49" t="s">
        <v>5</v>
      </c>
    </row>
    <row r="219" spans="1:7" s="10" customFormat="1" ht="18" x14ac:dyDescent="0.25">
      <c r="C219" s="84"/>
    </row>
    <row r="220" spans="1:7" s="10" customFormat="1" ht="18" x14ac:dyDescent="0.25">
      <c r="C220" s="84"/>
    </row>
    <row r="221" spans="1:7" s="42" customFormat="1" ht="54" x14ac:dyDescent="0.25">
      <c r="A221" s="55" t="s">
        <v>11</v>
      </c>
      <c r="B221" s="56" t="s">
        <v>101</v>
      </c>
      <c r="C221" s="57" t="s">
        <v>102</v>
      </c>
      <c r="D221" s="87">
        <v>2.6</v>
      </c>
      <c r="E221" s="58" t="s">
        <v>79</v>
      </c>
    </row>
    <row r="222" spans="1:7" s="10" customFormat="1" ht="18.75" x14ac:dyDescent="0.25">
      <c r="C222" s="47"/>
    </row>
    <row r="223" spans="1:7" s="10" customFormat="1" ht="18.75" x14ac:dyDescent="0.25">
      <c r="C223" s="74" t="s">
        <v>140</v>
      </c>
      <c r="D223" s="80">
        <v>2.6</v>
      </c>
      <c r="E223" s="90" t="s">
        <v>79</v>
      </c>
    </row>
    <row r="224" spans="1:7" s="10" customFormat="1" ht="18.75" x14ac:dyDescent="0.25">
      <c r="C224" s="47"/>
    </row>
    <row r="225" spans="1:5" s="42" customFormat="1" ht="36" x14ac:dyDescent="0.25">
      <c r="A225" s="55" t="s">
        <v>11</v>
      </c>
      <c r="B225" s="56" t="s">
        <v>103</v>
      </c>
      <c r="C225" s="57" t="s">
        <v>104</v>
      </c>
      <c r="D225" s="87">
        <v>1</v>
      </c>
      <c r="E225" s="58" t="s">
        <v>24</v>
      </c>
    </row>
    <row r="226" spans="1:5" s="10" customFormat="1" ht="18.75" x14ac:dyDescent="0.25">
      <c r="C226" s="47"/>
    </row>
    <row r="227" spans="1:5" s="10" customFormat="1" ht="18.75" x14ac:dyDescent="0.25">
      <c r="C227" s="74" t="s">
        <v>140</v>
      </c>
      <c r="D227" s="80">
        <v>1</v>
      </c>
      <c r="E227" s="90" t="s">
        <v>191</v>
      </c>
    </row>
    <row r="228" spans="1:5" s="10" customFormat="1" ht="18.75" x14ac:dyDescent="0.25">
      <c r="C228" s="47"/>
    </row>
    <row r="229" spans="1:5" s="42" customFormat="1" ht="126" x14ac:dyDescent="0.25">
      <c r="A229" s="55" t="s">
        <v>11</v>
      </c>
      <c r="B229" s="56" t="s">
        <v>189</v>
      </c>
      <c r="C229" s="57" t="s">
        <v>190</v>
      </c>
      <c r="D229" s="73">
        <f>D231</f>
        <v>54.12</v>
      </c>
      <c r="E229" s="58" t="s">
        <v>73</v>
      </c>
    </row>
    <row r="230" spans="1:5" s="10" customFormat="1" ht="18.75" x14ac:dyDescent="0.25">
      <c r="C230" s="47"/>
    </row>
    <row r="231" spans="1:5" s="10" customFormat="1" ht="18.75" x14ac:dyDescent="0.25">
      <c r="C231" s="74" t="s">
        <v>111</v>
      </c>
      <c r="D231" s="68">
        <f>D60</f>
        <v>54.12</v>
      </c>
      <c r="E231" s="49" t="s">
        <v>73</v>
      </c>
    </row>
    <row r="232" spans="1:5" s="10" customFormat="1" ht="18.75" x14ac:dyDescent="0.25">
      <c r="C232" s="47"/>
    </row>
    <row r="233" spans="1:5" s="10" customFormat="1" ht="18.75" x14ac:dyDescent="0.25">
      <c r="C233" s="47"/>
    </row>
    <row r="234" spans="1:5" s="42" customFormat="1" ht="108" x14ac:dyDescent="0.25">
      <c r="A234" s="55" t="s">
        <v>11</v>
      </c>
      <c r="B234" s="56" t="s">
        <v>185</v>
      </c>
      <c r="C234" s="57" t="s">
        <v>184</v>
      </c>
      <c r="D234" s="100">
        <f>D240</f>
        <v>4.6949999999999994</v>
      </c>
      <c r="E234" s="101" t="s">
        <v>73</v>
      </c>
    </row>
    <row r="235" spans="1:5" s="10" customFormat="1" ht="18" x14ac:dyDescent="0.25">
      <c r="A235" s="28"/>
      <c r="B235" s="43"/>
      <c r="C235" s="30"/>
      <c r="D235" s="59"/>
      <c r="E235" s="16"/>
    </row>
    <row r="236" spans="1:5" s="10" customFormat="1" ht="18" x14ac:dyDescent="0.25">
      <c r="A236" s="28"/>
      <c r="B236" s="43"/>
      <c r="C236" s="44" t="s">
        <v>136</v>
      </c>
      <c r="D236" s="71">
        <f>3.52*0.15</f>
        <v>0.52800000000000002</v>
      </c>
      <c r="E236" s="46" t="s">
        <v>73</v>
      </c>
    </row>
    <row r="237" spans="1:5" s="10" customFormat="1" ht="18" x14ac:dyDescent="0.25">
      <c r="A237" s="28"/>
      <c r="B237" s="43"/>
      <c r="C237" s="44" t="s">
        <v>137</v>
      </c>
      <c r="D237" s="102">
        <f>4.5*0.15*2</f>
        <v>1.3499999999999999</v>
      </c>
      <c r="E237" s="46" t="s">
        <v>73</v>
      </c>
    </row>
    <row r="238" spans="1:5" s="10" customFormat="1" ht="18" x14ac:dyDescent="0.25">
      <c r="A238" s="28"/>
      <c r="B238" s="43"/>
      <c r="C238" s="44" t="s">
        <v>161</v>
      </c>
      <c r="D238" s="71">
        <f>SUM(D236:D237)</f>
        <v>1.8779999999999999</v>
      </c>
      <c r="E238" s="46" t="s">
        <v>73</v>
      </c>
    </row>
    <row r="239" spans="1:5" s="10" customFormat="1" ht="18" x14ac:dyDescent="0.25">
      <c r="A239" s="28"/>
      <c r="B239" s="43"/>
      <c r="C239" s="44" t="s">
        <v>183</v>
      </c>
      <c r="D239" s="102">
        <v>2.5</v>
      </c>
      <c r="E239" s="72" t="s">
        <v>73</v>
      </c>
    </row>
    <row r="240" spans="1:5" s="76" customFormat="1" ht="18" x14ac:dyDescent="0.25">
      <c r="A240" s="103"/>
      <c r="B240" s="104"/>
      <c r="C240" s="105"/>
      <c r="D240" s="106">
        <f>D238*D239</f>
        <v>4.6949999999999994</v>
      </c>
      <c r="E240" s="107" t="s">
        <v>73</v>
      </c>
    </row>
    <row r="241" spans="1:5" s="10" customFormat="1" ht="18.75" x14ac:dyDescent="0.25">
      <c r="C241" s="47" t="s">
        <v>75</v>
      </c>
    </row>
    <row r="242" spans="1:5" s="42" customFormat="1" ht="72" x14ac:dyDescent="0.25">
      <c r="A242" s="55" t="s">
        <v>11</v>
      </c>
      <c r="B242" s="56" t="s">
        <v>95</v>
      </c>
      <c r="C242" s="57" t="s">
        <v>96</v>
      </c>
      <c r="D242" s="56">
        <f>D246</f>
        <v>22.259999999999998</v>
      </c>
      <c r="E242" s="58" t="s">
        <v>73</v>
      </c>
    </row>
    <row r="243" spans="1:5" s="10" customFormat="1" ht="18" x14ac:dyDescent="0.25">
      <c r="A243" s="28"/>
      <c r="B243" s="43"/>
      <c r="C243" s="30"/>
      <c r="D243" s="59"/>
      <c r="E243" s="16"/>
    </row>
    <row r="244" spans="1:5" s="10" customFormat="1" ht="36" x14ac:dyDescent="0.25">
      <c r="A244" s="28"/>
      <c r="B244" s="43"/>
      <c r="C244" s="44" t="s">
        <v>135</v>
      </c>
      <c r="D244" s="102">
        <f>(2.5*2.1)+(2*2.1)+(0.8*2.1)</f>
        <v>11.129999999999999</v>
      </c>
      <c r="E244" s="46" t="s">
        <v>73</v>
      </c>
    </row>
    <row r="245" spans="1:5" s="10" customFormat="1" ht="18" x14ac:dyDescent="0.25">
      <c r="A245" s="28"/>
      <c r="B245" s="43"/>
      <c r="C245" s="44" t="s">
        <v>183</v>
      </c>
      <c r="D245" s="102">
        <v>2</v>
      </c>
      <c r="E245" s="108"/>
    </row>
    <row r="246" spans="1:5" s="10" customFormat="1" ht="18" x14ac:dyDescent="0.25">
      <c r="A246" s="28"/>
      <c r="B246" s="43"/>
      <c r="C246" s="44"/>
      <c r="D246" s="102">
        <f>D244*D245</f>
        <v>22.259999999999998</v>
      </c>
      <c r="E246" s="46" t="s">
        <v>73</v>
      </c>
    </row>
    <row r="247" spans="1:5" s="10" customFormat="1" ht="18.75" x14ac:dyDescent="0.25">
      <c r="C247" s="47"/>
    </row>
    <row r="248" spans="1:5" s="42" customFormat="1" ht="108" x14ac:dyDescent="0.25">
      <c r="A248" s="55" t="s">
        <v>11</v>
      </c>
      <c r="B248" s="56" t="s">
        <v>86</v>
      </c>
      <c r="C248" s="57" t="s">
        <v>186</v>
      </c>
      <c r="D248" s="58">
        <f>D302</f>
        <v>265.36599999999999</v>
      </c>
      <c r="E248" s="58" t="s">
        <v>73</v>
      </c>
    </row>
    <row r="249" spans="1:5" s="10" customFormat="1" ht="18" x14ac:dyDescent="0.25">
      <c r="C249" s="84"/>
    </row>
    <row r="250" spans="1:5" s="10" customFormat="1" ht="18" x14ac:dyDescent="0.25">
      <c r="C250" s="191" t="s">
        <v>87</v>
      </c>
      <c r="D250" s="191"/>
      <c r="E250" s="191"/>
    </row>
    <row r="251" spans="1:5" s="109" customFormat="1" ht="18.75" x14ac:dyDescent="0.25">
      <c r="C251" s="110"/>
      <c r="D251" s="111"/>
      <c r="E251" s="112"/>
    </row>
    <row r="252" spans="1:5" s="10" customFormat="1" ht="18.75" x14ac:dyDescent="0.25">
      <c r="C252" s="188" t="s">
        <v>118</v>
      </c>
      <c r="D252" s="189"/>
      <c r="E252" s="190"/>
    </row>
    <row r="253" spans="1:5" s="10" customFormat="1" ht="18.75" x14ac:dyDescent="0.25">
      <c r="C253" s="91" t="s">
        <v>109</v>
      </c>
      <c r="D253" s="75">
        <v>18.45</v>
      </c>
      <c r="E253" s="49" t="s">
        <v>79</v>
      </c>
    </row>
    <row r="254" spans="1:5" s="10" customFormat="1" ht="18.75" x14ac:dyDescent="0.25">
      <c r="C254" s="91" t="s">
        <v>108</v>
      </c>
      <c r="D254" s="75">
        <v>3.1</v>
      </c>
      <c r="E254" s="49" t="s">
        <v>79</v>
      </c>
    </row>
    <row r="255" spans="1:5" s="10" customFormat="1" ht="18.75" x14ac:dyDescent="0.25">
      <c r="C255" s="91" t="s">
        <v>115</v>
      </c>
      <c r="D255" s="75">
        <f>D253*D254</f>
        <v>57.195</v>
      </c>
      <c r="E255" s="49" t="s">
        <v>73</v>
      </c>
    </row>
    <row r="256" spans="1:5" s="10" customFormat="1" ht="18.75" x14ac:dyDescent="0.25">
      <c r="C256" s="91" t="s">
        <v>124</v>
      </c>
      <c r="D256" s="75">
        <f>(2.5*1.6*2)+(0.9*2.1)+0.01</f>
        <v>9.9</v>
      </c>
      <c r="E256" s="49" t="s">
        <v>73</v>
      </c>
    </row>
    <row r="257" spans="3:5" s="10" customFormat="1" ht="18.75" x14ac:dyDescent="0.25">
      <c r="C257" s="91" t="s">
        <v>125</v>
      </c>
      <c r="D257" s="75">
        <f>(0.8*0.6*2)</f>
        <v>0.96</v>
      </c>
      <c r="E257" s="49" t="s">
        <v>73</v>
      </c>
    </row>
    <row r="258" spans="3:5" s="10" customFormat="1" ht="18.75" x14ac:dyDescent="0.25">
      <c r="C258" s="113" t="s">
        <v>126</v>
      </c>
      <c r="D258" s="114">
        <f>D255-D256-D257</f>
        <v>46.335000000000001</v>
      </c>
      <c r="E258" s="115" t="s">
        <v>73</v>
      </c>
    </row>
    <row r="259" spans="3:5" s="10" customFormat="1" ht="18.75" x14ac:dyDescent="0.25">
      <c r="C259" s="188" t="s">
        <v>119</v>
      </c>
      <c r="D259" s="189"/>
      <c r="E259" s="190"/>
    </row>
    <row r="260" spans="3:5" s="10" customFormat="1" ht="18.75" x14ac:dyDescent="0.25">
      <c r="C260" s="91" t="s">
        <v>109</v>
      </c>
      <c r="D260" s="75">
        <v>27.68</v>
      </c>
      <c r="E260" s="49" t="s">
        <v>79</v>
      </c>
    </row>
    <row r="261" spans="3:5" s="10" customFormat="1" ht="18.75" x14ac:dyDescent="0.25">
      <c r="C261" s="91" t="s">
        <v>108</v>
      </c>
      <c r="D261" s="75">
        <v>3.1</v>
      </c>
      <c r="E261" s="49" t="s">
        <v>79</v>
      </c>
    </row>
    <row r="262" spans="3:5" s="118" customFormat="1" ht="18.75" x14ac:dyDescent="0.25">
      <c r="C262" s="89" t="s">
        <v>115</v>
      </c>
      <c r="D262" s="116">
        <f>D260*D261</f>
        <v>85.808000000000007</v>
      </c>
      <c r="E262" s="117" t="s">
        <v>73</v>
      </c>
    </row>
    <row r="263" spans="3:5" s="10" customFormat="1" ht="18.75" x14ac:dyDescent="0.25">
      <c r="C263" s="91"/>
      <c r="D263" s="75"/>
      <c r="E263" s="49"/>
    </row>
    <row r="264" spans="3:5" s="10" customFormat="1" ht="18.75" x14ac:dyDescent="0.25">
      <c r="C264" s="91" t="s">
        <v>187</v>
      </c>
      <c r="D264" s="75">
        <f>(2.6+0.15+2.6)*2</f>
        <v>10.7</v>
      </c>
      <c r="E264" s="49" t="s">
        <v>79</v>
      </c>
    </row>
    <row r="265" spans="3:5" s="10" customFormat="1" ht="18.75" x14ac:dyDescent="0.25">
      <c r="C265" s="91" t="s">
        <v>120</v>
      </c>
      <c r="D265" s="75">
        <v>2.25</v>
      </c>
      <c r="E265" s="49" t="s">
        <v>79</v>
      </c>
    </row>
    <row r="266" spans="3:5" s="118" customFormat="1" ht="18.75" x14ac:dyDescent="0.25">
      <c r="C266" s="89" t="s">
        <v>121</v>
      </c>
      <c r="D266" s="116">
        <f>D264*D265</f>
        <v>24.074999999999999</v>
      </c>
      <c r="E266" s="117" t="s">
        <v>73</v>
      </c>
    </row>
    <row r="267" spans="3:5" s="10" customFormat="1" ht="18.75" x14ac:dyDescent="0.25">
      <c r="C267" s="91"/>
      <c r="D267" s="75"/>
      <c r="E267" s="49"/>
    </row>
    <row r="268" spans="3:5" s="10" customFormat="1" ht="18.75" x14ac:dyDescent="0.25">
      <c r="C268" s="91" t="s">
        <v>188</v>
      </c>
      <c r="D268" s="75">
        <f>(2.6+0.15+2.6)*2</f>
        <v>10.7</v>
      </c>
      <c r="E268" s="49" t="s">
        <v>79</v>
      </c>
    </row>
    <row r="269" spans="3:5" s="10" customFormat="1" ht="18.75" x14ac:dyDescent="0.25">
      <c r="C269" s="91" t="s">
        <v>122</v>
      </c>
      <c r="D269" s="75">
        <v>3.1</v>
      </c>
      <c r="E269" s="49" t="s">
        <v>79</v>
      </c>
    </row>
    <row r="270" spans="3:5" s="118" customFormat="1" ht="18.75" x14ac:dyDescent="0.25">
      <c r="C270" s="89" t="s">
        <v>123</v>
      </c>
      <c r="D270" s="116">
        <f>D268*D269</f>
        <v>33.17</v>
      </c>
      <c r="E270" s="117" t="s">
        <v>73</v>
      </c>
    </row>
    <row r="271" spans="3:5" s="10" customFormat="1" ht="18.75" x14ac:dyDescent="0.25">
      <c r="C271" s="91"/>
      <c r="D271" s="75"/>
      <c r="E271" s="49"/>
    </row>
    <row r="272" spans="3:5" s="10" customFormat="1" ht="18.75" x14ac:dyDescent="0.25">
      <c r="C272" s="91" t="s">
        <v>124</v>
      </c>
      <c r="D272" s="75">
        <f>(2.5*1.6*2)+(0.9*2.1)+0.01</f>
        <v>9.9</v>
      </c>
      <c r="E272" s="49" t="s">
        <v>73</v>
      </c>
    </row>
    <row r="273" spans="3:5" s="10" customFormat="1" ht="18.75" x14ac:dyDescent="0.25">
      <c r="C273" s="91" t="s">
        <v>125</v>
      </c>
      <c r="D273" s="75">
        <f>(0.8*0.6*2)</f>
        <v>0.96</v>
      </c>
      <c r="E273" s="49" t="s">
        <v>73</v>
      </c>
    </row>
    <row r="274" spans="3:5" s="118" customFormat="1" ht="18.75" x14ac:dyDescent="0.25">
      <c r="C274" s="92"/>
      <c r="D274" s="116"/>
      <c r="E274" s="119"/>
    </row>
    <row r="275" spans="3:5" s="10" customFormat="1" ht="18.75" x14ac:dyDescent="0.25">
      <c r="C275" s="113" t="s">
        <v>127</v>
      </c>
      <c r="D275" s="120">
        <f>(D262+D266+D270)-D272-D273</f>
        <v>132.19299999999998</v>
      </c>
      <c r="E275" s="121" t="s">
        <v>73</v>
      </c>
    </row>
    <row r="276" spans="3:5" s="109" customFormat="1" ht="18.75" x14ac:dyDescent="0.25">
      <c r="C276" s="110"/>
      <c r="D276" s="122"/>
      <c r="E276" s="112"/>
    </row>
    <row r="277" spans="3:5" s="10" customFormat="1" ht="19.5" x14ac:dyDescent="0.25">
      <c r="C277" s="50" t="s">
        <v>128</v>
      </c>
      <c r="D277" s="123">
        <f>D258+D275</f>
        <v>178.52799999999999</v>
      </c>
      <c r="E277" s="124" t="s">
        <v>73</v>
      </c>
    </row>
    <row r="278" spans="3:5" s="109" customFormat="1" ht="18.75" x14ac:dyDescent="0.25">
      <c r="C278" s="110"/>
      <c r="D278" s="111"/>
      <c r="E278" s="112"/>
    </row>
    <row r="279" spans="3:5" s="10" customFormat="1" ht="18.75" x14ac:dyDescent="0.25">
      <c r="C279" s="188" t="s">
        <v>116</v>
      </c>
      <c r="D279" s="189"/>
      <c r="E279" s="190"/>
    </row>
    <row r="280" spans="3:5" s="10" customFormat="1" ht="18.75" x14ac:dyDescent="0.25">
      <c r="C280" s="91" t="s">
        <v>109</v>
      </c>
      <c r="D280" s="75">
        <v>15.57</v>
      </c>
      <c r="E280" s="49" t="s">
        <v>79</v>
      </c>
    </row>
    <row r="281" spans="3:5" s="10" customFormat="1" ht="18.75" x14ac:dyDescent="0.25">
      <c r="C281" s="91" t="s">
        <v>108</v>
      </c>
      <c r="D281" s="75">
        <v>2.1</v>
      </c>
      <c r="E281" s="49" t="s">
        <v>79</v>
      </c>
    </row>
    <row r="282" spans="3:5" s="10" customFormat="1" ht="18.75" x14ac:dyDescent="0.25">
      <c r="C282" s="91" t="s">
        <v>115</v>
      </c>
      <c r="D282" s="75">
        <f>D280*D281</f>
        <v>32.697000000000003</v>
      </c>
      <c r="E282" s="49" t="s">
        <v>73</v>
      </c>
    </row>
    <row r="283" spans="3:5" s="10" customFormat="1" ht="18.75" x14ac:dyDescent="0.25">
      <c r="C283" s="91" t="s">
        <v>113</v>
      </c>
      <c r="D283" s="75">
        <f>1.85*0.8*2</f>
        <v>2.9600000000000004</v>
      </c>
      <c r="E283" s="49" t="s">
        <v>73</v>
      </c>
    </row>
    <row r="284" spans="3:5" s="10" customFormat="1" ht="18.75" x14ac:dyDescent="0.25">
      <c r="C284" s="91" t="s">
        <v>114</v>
      </c>
      <c r="D284" s="75">
        <f>1*0.7</f>
        <v>0.7</v>
      </c>
      <c r="E284" s="49" t="s">
        <v>73</v>
      </c>
    </row>
    <row r="285" spans="3:5" s="10" customFormat="1" ht="18.75" x14ac:dyDescent="0.25">
      <c r="C285" s="113" t="s">
        <v>129</v>
      </c>
      <c r="D285" s="125">
        <f>D282-D283-D284</f>
        <v>29.037000000000003</v>
      </c>
      <c r="E285" s="115" t="s">
        <v>73</v>
      </c>
    </row>
    <row r="286" spans="3:5" s="10" customFormat="1" ht="18.75" x14ac:dyDescent="0.25">
      <c r="C286" s="188" t="s">
        <v>117</v>
      </c>
      <c r="D286" s="189"/>
      <c r="E286" s="190"/>
    </row>
    <row r="287" spans="3:5" s="10" customFormat="1" ht="18.75" x14ac:dyDescent="0.25">
      <c r="C287" s="91" t="s">
        <v>109</v>
      </c>
      <c r="D287" s="75">
        <v>22.41</v>
      </c>
      <c r="E287" s="49" t="s">
        <v>79</v>
      </c>
    </row>
    <row r="288" spans="3:5" s="10" customFormat="1" ht="18.75" x14ac:dyDescent="0.25">
      <c r="C288" s="91" t="s">
        <v>108</v>
      </c>
      <c r="D288" s="75">
        <v>2.1</v>
      </c>
      <c r="E288" s="49" t="s">
        <v>79</v>
      </c>
    </row>
    <row r="289" spans="3:5" s="10" customFormat="1" ht="18.75" x14ac:dyDescent="0.25">
      <c r="C289" s="91" t="s">
        <v>115</v>
      </c>
      <c r="D289" s="75">
        <f>D287*D288</f>
        <v>47.061</v>
      </c>
      <c r="E289" s="49" t="s">
        <v>73</v>
      </c>
    </row>
    <row r="290" spans="3:5" s="10" customFormat="1" ht="18.75" x14ac:dyDescent="0.25">
      <c r="C290" s="91" t="s">
        <v>113</v>
      </c>
      <c r="D290" s="75">
        <f>1.85*0.8*2</f>
        <v>2.9600000000000004</v>
      </c>
      <c r="E290" s="49" t="s">
        <v>73</v>
      </c>
    </row>
    <row r="291" spans="3:5" s="10" customFormat="1" ht="18.75" x14ac:dyDescent="0.25">
      <c r="C291" s="91" t="s">
        <v>114</v>
      </c>
      <c r="D291" s="75">
        <f>1*0.7</f>
        <v>0.7</v>
      </c>
      <c r="E291" s="49" t="s">
        <v>73</v>
      </c>
    </row>
    <row r="292" spans="3:5" s="126" customFormat="1" ht="18.75" x14ac:dyDescent="0.25">
      <c r="C292" s="113" t="s">
        <v>130</v>
      </c>
      <c r="D292" s="125">
        <f>D289-D290-D291</f>
        <v>43.400999999999996</v>
      </c>
      <c r="E292" s="115" t="s">
        <v>73</v>
      </c>
    </row>
    <row r="293" spans="3:5" s="10" customFormat="1" ht="19.5" x14ac:dyDescent="0.25">
      <c r="C293" s="50" t="s">
        <v>131</v>
      </c>
      <c r="D293" s="123">
        <f>D285+D292</f>
        <v>72.438000000000002</v>
      </c>
      <c r="E293" s="124" t="s">
        <v>73</v>
      </c>
    </row>
    <row r="294" spans="3:5" s="10" customFormat="1" ht="18" x14ac:dyDescent="0.25">
      <c r="C294" s="84"/>
    </row>
    <row r="295" spans="3:5" s="10" customFormat="1" ht="18" x14ac:dyDescent="0.25">
      <c r="C295" s="127" t="s">
        <v>89</v>
      </c>
      <c r="D295" s="60"/>
      <c r="E295" s="60" t="s">
        <v>73</v>
      </c>
    </row>
    <row r="296" spans="3:5" s="10" customFormat="1" ht="18.75" x14ac:dyDescent="0.25">
      <c r="C296" s="91" t="s">
        <v>109</v>
      </c>
      <c r="D296" s="75">
        <v>7.2</v>
      </c>
      <c r="E296" s="49" t="s">
        <v>79</v>
      </c>
    </row>
    <row r="297" spans="3:5" s="10" customFormat="1" ht="18.75" x14ac:dyDescent="0.25">
      <c r="C297" s="91" t="s">
        <v>108</v>
      </c>
      <c r="D297" s="75">
        <v>2</v>
      </c>
      <c r="E297" s="49" t="s">
        <v>79</v>
      </c>
    </row>
    <row r="298" spans="3:5" s="10" customFormat="1" ht="18.75" x14ac:dyDescent="0.25">
      <c r="C298" s="91" t="s">
        <v>115</v>
      </c>
      <c r="D298" s="75">
        <f>D296*D297</f>
        <v>14.4</v>
      </c>
      <c r="E298" s="49" t="s">
        <v>73</v>
      </c>
    </row>
    <row r="299" spans="3:5" s="10" customFormat="1" ht="18.75" x14ac:dyDescent="0.25">
      <c r="C299" s="113" t="s">
        <v>132</v>
      </c>
      <c r="D299" s="128">
        <f>D298</f>
        <v>14.4</v>
      </c>
      <c r="E299" s="121" t="s">
        <v>73</v>
      </c>
    </row>
    <row r="300" spans="3:5" s="10" customFormat="1" ht="18.75" x14ac:dyDescent="0.25">
      <c r="C300" s="92" t="s">
        <v>134</v>
      </c>
      <c r="D300" s="129">
        <f>D299</f>
        <v>14.4</v>
      </c>
      <c r="E300" s="130" t="s">
        <v>73</v>
      </c>
    </row>
    <row r="301" spans="3:5" s="109" customFormat="1" ht="18.75" x14ac:dyDescent="0.25">
      <c r="C301" s="110"/>
      <c r="D301" s="131"/>
      <c r="E301" s="112"/>
    </row>
    <row r="302" spans="3:5" s="10" customFormat="1" ht="19.5" x14ac:dyDescent="0.25">
      <c r="C302" s="50" t="s">
        <v>133</v>
      </c>
      <c r="D302" s="132">
        <f>D277+D293+D300</f>
        <v>265.36599999999999</v>
      </c>
      <c r="E302" s="124" t="s">
        <v>73</v>
      </c>
    </row>
    <row r="303" spans="3:5" s="10" customFormat="1" ht="18.75" x14ac:dyDescent="0.25">
      <c r="C303" s="133"/>
      <c r="D303" s="134"/>
      <c r="E303" s="135"/>
    </row>
    <row r="304" spans="3:5" s="10" customFormat="1" ht="18" x14ac:dyDescent="0.25">
      <c r="C304" s="84"/>
    </row>
    <row r="305" spans="1:7" s="42" customFormat="1" ht="90" x14ac:dyDescent="0.25">
      <c r="A305" s="55" t="s">
        <v>11</v>
      </c>
      <c r="B305" s="56" t="s">
        <v>99</v>
      </c>
      <c r="C305" s="57" t="s">
        <v>100</v>
      </c>
      <c r="D305" s="58">
        <v>39.36</v>
      </c>
      <c r="E305" s="58" t="s">
        <v>73</v>
      </c>
    </row>
    <row r="306" spans="1:7" s="10" customFormat="1" ht="18" x14ac:dyDescent="0.25">
      <c r="A306" s="28"/>
      <c r="B306" s="43"/>
      <c r="C306" s="30"/>
      <c r="D306" s="102"/>
      <c r="E306" s="16"/>
    </row>
    <row r="307" spans="1:7" s="10" customFormat="1" ht="18" x14ac:dyDescent="0.25">
      <c r="A307" s="28"/>
      <c r="B307" s="43"/>
      <c r="C307" s="44" t="s">
        <v>138</v>
      </c>
      <c r="D307" s="102">
        <f>4*9.84</f>
        <v>39.36</v>
      </c>
      <c r="E307" s="72" t="s">
        <v>73</v>
      </c>
    </row>
    <row r="308" spans="1:7" s="10" customFormat="1" ht="18.75" x14ac:dyDescent="0.25">
      <c r="C308" s="47" t="s">
        <v>75</v>
      </c>
    </row>
    <row r="309" spans="1:7" s="10" customFormat="1" ht="18.75" x14ac:dyDescent="0.3">
      <c r="C309" s="136"/>
    </row>
    <row r="310" spans="1:7" s="26" customFormat="1" ht="144" x14ac:dyDescent="0.25">
      <c r="A310" s="19" t="s">
        <v>11</v>
      </c>
      <c r="B310" s="20" t="s">
        <v>41</v>
      </c>
      <c r="C310" s="21" t="s">
        <v>42</v>
      </c>
      <c r="D310" s="22">
        <f>D312</f>
        <v>1</v>
      </c>
      <c r="E310" s="23" t="s">
        <v>24</v>
      </c>
      <c r="F310" s="24"/>
      <c r="G310" s="25"/>
    </row>
    <row r="311" spans="1:7" s="34" customFormat="1" ht="18" x14ac:dyDescent="0.25">
      <c r="A311" s="28"/>
      <c r="B311" s="29"/>
      <c r="C311" s="30"/>
      <c r="D311" s="31"/>
      <c r="E311" s="16"/>
      <c r="F311" s="32"/>
      <c r="G311" s="33"/>
    </row>
    <row r="312" spans="1:7" s="10" customFormat="1" ht="18" x14ac:dyDescent="0.25">
      <c r="C312" s="79" t="s">
        <v>43</v>
      </c>
      <c r="D312" s="68">
        <v>1</v>
      </c>
      <c r="E312" s="49" t="s">
        <v>5</v>
      </c>
    </row>
    <row r="313" spans="1:7" s="10" customFormat="1" ht="18" x14ac:dyDescent="0.25">
      <c r="C313" s="84"/>
    </row>
    <row r="314" spans="1:7" s="10" customFormat="1" ht="18" x14ac:dyDescent="0.25">
      <c r="C314" s="84"/>
    </row>
    <row r="315" spans="1:7" s="10" customFormat="1" ht="18" x14ac:dyDescent="0.25">
      <c r="C315" s="84"/>
    </row>
    <row r="316" spans="1:7" s="26" customFormat="1" ht="108" x14ac:dyDescent="0.25">
      <c r="A316" s="19" t="s">
        <v>11</v>
      </c>
      <c r="B316" s="20" t="s">
        <v>48</v>
      </c>
      <c r="C316" s="21" t="s">
        <v>47</v>
      </c>
      <c r="D316" s="22">
        <f>D320</f>
        <v>3</v>
      </c>
      <c r="E316" s="23" t="s">
        <v>24</v>
      </c>
      <c r="F316" s="24"/>
      <c r="G316" s="25"/>
    </row>
    <row r="317" spans="1:7" s="34" customFormat="1" ht="18" x14ac:dyDescent="0.25">
      <c r="A317" s="28"/>
      <c r="B317" s="29"/>
      <c r="C317" s="30"/>
      <c r="D317" s="31"/>
      <c r="E317" s="16"/>
      <c r="F317" s="32"/>
      <c r="G317" s="33"/>
    </row>
    <row r="318" spans="1:7" s="10" customFormat="1" ht="18" x14ac:dyDescent="0.25">
      <c r="C318" s="79" t="s">
        <v>49</v>
      </c>
      <c r="D318" s="68">
        <v>1</v>
      </c>
      <c r="E318" s="49" t="s">
        <v>5</v>
      </c>
    </row>
    <row r="319" spans="1:7" s="10" customFormat="1" ht="18" x14ac:dyDescent="0.25">
      <c r="C319" s="79" t="s">
        <v>50</v>
      </c>
      <c r="D319" s="68">
        <v>2</v>
      </c>
      <c r="E319" s="49" t="s">
        <v>5</v>
      </c>
    </row>
    <row r="320" spans="1:7" s="10" customFormat="1" ht="18" x14ac:dyDescent="0.25">
      <c r="C320" s="95" t="s">
        <v>6</v>
      </c>
      <c r="D320" s="132">
        <f>SUM(D318:D319)</f>
        <v>3</v>
      </c>
      <c r="E320" s="117" t="s">
        <v>5</v>
      </c>
    </row>
    <row r="321" spans="1:7" s="10" customFormat="1" ht="18" x14ac:dyDescent="0.25">
      <c r="C321" s="84"/>
    </row>
    <row r="322" spans="1:7" s="10" customFormat="1" ht="18" x14ac:dyDescent="0.25">
      <c r="C322" s="84"/>
    </row>
    <row r="323" spans="1:7" s="10" customFormat="1" ht="18" x14ac:dyDescent="0.25">
      <c r="C323" s="84"/>
    </row>
    <row r="324" spans="1:7" s="26" customFormat="1" ht="54" x14ac:dyDescent="0.25">
      <c r="A324" s="19" t="s">
        <v>11</v>
      </c>
      <c r="B324" s="20" t="s">
        <v>53</v>
      </c>
      <c r="C324" s="21" t="s">
        <v>54</v>
      </c>
      <c r="D324" s="22">
        <f>D326</f>
        <v>1</v>
      </c>
      <c r="E324" s="23" t="s">
        <v>24</v>
      </c>
      <c r="F324" s="24"/>
      <c r="G324" s="25"/>
    </row>
    <row r="325" spans="1:7" s="34" customFormat="1" ht="18" x14ac:dyDescent="0.25">
      <c r="A325" s="28"/>
      <c r="B325" s="29"/>
      <c r="C325" s="30"/>
      <c r="D325" s="31"/>
      <c r="E325" s="16"/>
      <c r="F325" s="32"/>
      <c r="G325" s="33"/>
    </row>
    <row r="326" spans="1:7" s="10" customFormat="1" ht="18" x14ac:dyDescent="0.25">
      <c r="C326" s="79" t="s">
        <v>55</v>
      </c>
      <c r="D326" s="68">
        <v>1</v>
      </c>
      <c r="E326" s="49" t="s">
        <v>5</v>
      </c>
    </row>
    <row r="327" spans="1:7" s="10" customFormat="1" ht="18" x14ac:dyDescent="0.25">
      <c r="C327" s="84"/>
    </row>
    <row r="328" spans="1:7" s="10" customFormat="1" ht="18" x14ac:dyDescent="0.25">
      <c r="C328" s="84"/>
    </row>
    <row r="329" spans="1:7" s="10" customFormat="1" ht="18" x14ac:dyDescent="0.25">
      <c r="C329" s="84"/>
    </row>
    <row r="330" spans="1:7" s="26" customFormat="1" ht="18" x14ac:dyDescent="0.25">
      <c r="A330" s="19" t="s">
        <v>11</v>
      </c>
      <c r="B330" s="20" t="s">
        <v>51</v>
      </c>
      <c r="C330" s="21" t="s">
        <v>52</v>
      </c>
      <c r="D330" s="22">
        <f>D332</f>
        <v>1</v>
      </c>
      <c r="E330" s="23" t="s">
        <v>24</v>
      </c>
      <c r="F330" s="24"/>
      <c r="G330" s="25"/>
    </row>
    <row r="331" spans="1:7" s="34" customFormat="1" ht="18" x14ac:dyDescent="0.25">
      <c r="A331" s="28"/>
      <c r="B331" s="29"/>
      <c r="C331" s="30"/>
      <c r="D331" s="31"/>
      <c r="E331" s="16"/>
      <c r="F331" s="32"/>
      <c r="G331" s="33"/>
    </row>
    <row r="332" spans="1:7" s="10" customFormat="1" ht="18" x14ac:dyDescent="0.25">
      <c r="C332" s="79" t="s">
        <v>46</v>
      </c>
      <c r="D332" s="68">
        <v>1</v>
      </c>
      <c r="E332" s="49" t="s">
        <v>5</v>
      </c>
    </row>
    <row r="333" spans="1:7" s="10" customFormat="1" ht="18" x14ac:dyDescent="0.25">
      <c r="C333" s="84"/>
    </row>
    <row r="334" spans="1:7" s="10" customFormat="1" ht="18" x14ac:dyDescent="0.25">
      <c r="C334" s="84"/>
    </row>
    <row r="335" spans="1:7" s="10" customFormat="1" ht="18" x14ac:dyDescent="0.25">
      <c r="C335" s="84"/>
    </row>
    <row r="336" spans="1:7" s="26" customFormat="1" ht="90" x14ac:dyDescent="0.25">
      <c r="A336" s="19" t="s">
        <v>11</v>
      </c>
      <c r="B336" s="20" t="s">
        <v>57</v>
      </c>
      <c r="C336" s="21" t="s">
        <v>56</v>
      </c>
      <c r="D336" s="139">
        <f>D340</f>
        <v>528</v>
      </c>
      <c r="E336" s="23" t="s">
        <v>58</v>
      </c>
      <c r="F336" s="24"/>
      <c r="G336" s="25"/>
    </row>
    <row r="337" spans="1:7" s="34" customFormat="1" ht="18" x14ac:dyDescent="0.25">
      <c r="A337" s="28"/>
      <c r="B337" s="29"/>
      <c r="C337" s="30"/>
      <c r="D337" s="31"/>
      <c r="E337" s="16"/>
      <c r="F337" s="32"/>
      <c r="G337" s="33"/>
    </row>
    <row r="338" spans="1:7" s="10" customFormat="1" ht="18" x14ac:dyDescent="0.25">
      <c r="C338" s="79" t="s">
        <v>59</v>
      </c>
      <c r="D338" s="68">
        <v>3</v>
      </c>
      <c r="E338" s="49" t="s">
        <v>61</v>
      </c>
    </row>
    <row r="339" spans="1:7" s="10" customFormat="1" ht="18" x14ac:dyDescent="0.25">
      <c r="C339" s="79" t="s">
        <v>60</v>
      </c>
      <c r="D339" s="68">
        <v>176</v>
      </c>
      <c r="E339" s="60" t="s">
        <v>58</v>
      </c>
    </row>
    <row r="340" spans="1:7" s="10" customFormat="1" ht="18" x14ac:dyDescent="0.25">
      <c r="C340" s="137" t="s">
        <v>64</v>
      </c>
      <c r="D340" s="132">
        <f>D338*D339</f>
        <v>528</v>
      </c>
      <c r="E340" s="124" t="s">
        <v>58</v>
      </c>
    </row>
    <row r="341" spans="1:7" s="10" customFormat="1" ht="18" x14ac:dyDescent="0.25">
      <c r="C341" s="84"/>
      <c r="D341" s="66"/>
      <c r="E341" s="138"/>
    </row>
    <row r="342" spans="1:7" s="10" customFormat="1" ht="18" x14ac:dyDescent="0.25">
      <c r="C342" s="84"/>
      <c r="D342" s="66"/>
      <c r="E342" s="138"/>
    </row>
    <row r="343" spans="1:7" s="10" customFormat="1" ht="18" x14ac:dyDescent="0.25">
      <c r="C343" s="84"/>
    </row>
    <row r="344" spans="1:7" s="26" customFormat="1" ht="72" x14ac:dyDescent="0.25">
      <c r="A344" s="19" t="s">
        <v>11</v>
      </c>
      <c r="B344" s="20" t="s">
        <v>65</v>
      </c>
      <c r="C344" s="21" t="s">
        <v>66</v>
      </c>
      <c r="D344" s="139">
        <f>D348</f>
        <v>528</v>
      </c>
      <c r="E344" s="23" t="s">
        <v>58</v>
      </c>
      <c r="F344" s="24"/>
      <c r="G344" s="25"/>
    </row>
    <row r="345" spans="1:7" s="34" customFormat="1" ht="18" x14ac:dyDescent="0.25">
      <c r="A345" s="28"/>
      <c r="B345" s="29"/>
      <c r="C345" s="30"/>
      <c r="D345" s="31"/>
      <c r="E345" s="16"/>
      <c r="F345" s="32"/>
      <c r="G345" s="33"/>
    </row>
    <row r="346" spans="1:7" s="10" customFormat="1" ht="18" x14ac:dyDescent="0.25">
      <c r="C346" s="79" t="s">
        <v>59</v>
      </c>
      <c r="D346" s="68">
        <v>3</v>
      </c>
      <c r="E346" s="49" t="s">
        <v>61</v>
      </c>
    </row>
    <row r="347" spans="1:7" s="10" customFormat="1" ht="18" x14ac:dyDescent="0.25">
      <c r="C347" s="79" t="s">
        <v>60</v>
      </c>
      <c r="D347" s="68">
        <v>176</v>
      </c>
      <c r="E347" s="60" t="s">
        <v>58</v>
      </c>
    </row>
    <row r="348" spans="1:7" s="10" customFormat="1" ht="18" x14ac:dyDescent="0.25">
      <c r="C348" s="137" t="s">
        <v>64</v>
      </c>
      <c r="D348" s="132">
        <f>D346*D347</f>
        <v>528</v>
      </c>
      <c r="E348" s="124" t="s">
        <v>58</v>
      </c>
    </row>
    <row r="349" spans="1:7" s="10" customFormat="1" ht="18" x14ac:dyDescent="0.25">
      <c r="C349" s="84"/>
      <c r="D349" s="66"/>
      <c r="E349" s="138"/>
    </row>
    <row r="350" spans="1:7" s="10" customFormat="1" ht="18" x14ac:dyDescent="0.25">
      <c r="C350" s="84"/>
      <c r="D350" s="66"/>
      <c r="E350" s="138"/>
    </row>
    <row r="351" spans="1:7" s="10" customFormat="1" ht="18" x14ac:dyDescent="0.25">
      <c r="C351" s="84"/>
    </row>
    <row r="352" spans="1:7" s="26" customFormat="1" ht="108" x14ac:dyDescent="0.25">
      <c r="A352" s="19" t="s">
        <v>11</v>
      </c>
      <c r="B352" s="20" t="s">
        <v>67</v>
      </c>
      <c r="C352" s="21" t="s">
        <v>68</v>
      </c>
      <c r="D352" s="139">
        <f>D357</f>
        <v>60</v>
      </c>
      <c r="E352" s="23" t="s">
        <v>58</v>
      </c>
      <c r="F352" s="24"/>
      <c r="G352" s="25"/>
    </row>
    <row r="353" spans="1:7" s="34" customFormat="1" ht="18" x14ac:dyDescent="0.25">
      <c r="A353" s="28"/>
      <c r="B353" s="29"/>
      <c r="C353" s="30"/>
      <c r="D353" s="31"/>
      <c r="E353" s="16"/>
      <c r="F353" s="32"/>
      <c r="G353" s="33"/>
    </row>
    <row r="354" spans="1:7" s="10" customFormat="1" ht="18" x14ac:dyDescent="0.25">
      <c r="C354" s="79" t="s">
        <v>59</v>
      </c>
      <c r="D354" s="68">
        <v>1</v>
      </c>
      <c r="E354" s="49" t="s">
        <v>61</v>
      </c>
    </row>
    <row r="355" spans="1:7" s="10" customFormat="1" ht="18" x14ac:dyDescent="0.25">
      <c r="C355" s="79" t="s">
        <v>60</v>
      </c>
      <c r="D355" s="68">
        <v>2</v>
      </c>
      <c r="E355" s="60" t="s">
        <v>58</v>
      </c>
    </row>
    <row r="356" spans="1:7" s="10" customFormat="1" ht="18" x14ac:dyDescent="0.25">
      <c r="C356" s="79" t="s">
        <v>62</v>
      </c>
      <c r="D356" s="68">
        <v>30</v>
      </c>
      <c r="E356" s="60" t="s">
        <v>63</v>
      </c>
    </row>
    <row r="357" spans="1:7" s="10" customFormat="1" ht="18" x14ac:dyDescent="0.25">
      <c r="C357" s="137" t="s">
        <v>64</v>
      </c>
      <c r="D357" s="132">
        <f>D354*D355*D356</f>
        <v>60</v>
      </c>
      <c r="E357" s="124" t="s">
        <v>58</v>
      </c>
    </row>
    <row r="358" spans="1:7" s="10" customFormat="1" ht="18" x14ac:dyDescent="0.25">
      <c r="C358" s="84"/>
      <c r="D358" s="66"/>
      <c r="E358" s="138"/>
    </row>
  </sheetData>
  <mergeCells count="13">
    <mergeCell ref="C286:E286"/>
    <mergeCell ref="C250:E250"/>
    <mergeCell ref="C279:E279"/>
    <mergeCell ref="C252:E252"/>
    <mergeCell ref="C259:E259"/>
    <mergeCell ref="A8:G8"/>
    <mergeCell ref="A9:G9"/>
    <mergeCell ref="A1:G1"/>
    <mergeCell ref="A2:G2"/>
    <mergeCell ref="A3:G3"/>
    <mergeCell ref="A4:G4"/>
    <mergeCell ref="A5:B7"/>
    <mergeCell ref="C5:G7"/>
  </mergeCells>
  <phoneticPr fontId="4" type="noConversion"/>
  <pageMargins left="0.511811024" right="0.511811024" top="0.78740157499999996" bottom="0.78740157499999996" header="0.31496062000000002" footer="0.31496062000000002"/>
  <pageSetup paperSize="9" scale="46" orientation="portrait" horizontalDpi="4294967293" verticalDpi="4294967293" r:id="rId1"/>
  <rowBreaks count="4" manualBreakCount="4">
    <brk id="109" max="16383" man="1"/>
    <brk id="181" max="16383" man="1"/>
    <brk id="232" max="16383" man="1"/>
    <brk id="303" max="16383" man="1"/>
  </rowBreaks>
  <drawing r:id="rId2"/>
  <legacyDrawing r:id="rId3"/>
  <oleObjects>
    <mc:AlternateContent xmlns:mc="http://schemas.openxmlformats.org/markup-compatibility/2006">
      <mc:Choice Requires="x14">
        <oleObject progId="Figura do Microsoft Word " shapeId="2049" r:id="rId4">
          <objectPr defaultSize="0" autoPict="0" r:id="rId5">
            <anchor moveWithCells="1" sizeWithCells="1">
              <from>
                <xdr:col>0</xdr:col>
                <xdr:colOff>381000</xdr:colOff>
                <xdr:row>0</xdr:row>
                <xdr:rowOff>95250</xdr:rowOff>
              </from>
              <to>
                <xdr:col>1</xdr:col>
                <xdr:colOff>523875</xdr:colOff>
                <xdr:row>3</xdr:row>
                <xdr:rowOff>57150</xdr:rowOff>
              </to>
            </anchor>
          </objectPr>
        </oleObject>
      </mc:Choice>
      <mc:Fallback>
        <oleObject progId="Figura do Microsoft Word 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EE27E-A0D6-4CF8-BF72-9C9C9EB1F2ED}">
  <sheetPr>
    <tabColor rgb="FF0070C0"/>
  </sheetPr>
  <dimension ref="A1:G76"/>
  <sheetViews>
    <sheetView view="pageBreakPreview" topLeftCell="A69" zoomScaleSheetLayoutView="100" workbookViewId="0">
      <selection activeCell="J71" sqref="J71"/>
    </sheetView>
  </sheetViews>
  <sheetFormatPr defaultRowHeight="15" x14ac:dyDescent="0.25"/>
  <cols>
    <col min="1" max="1" width="18.5703125" customWidth="1"/>
    <col min="2" max="2" width="50.7109375" customWidth="1"/>
    <col min="3" max="3" width="14.7109375" customWidth="1"/>
    <col min="4" max="4" width="16" customWidth="1"/>
    <col min="5" max="5" width="19.140625" bestFit="1" customWidth="1"/>
    <col min="6" max="6" width="18.85546875" customWidth="1"/>
  </cols>
  <sheetData>
    <row r="1" spans="1:7" ht="18.75" x14ac:dyDescent="0.3">
      <c r="A1" s="195" t="s">
        <v>75</v>
      </c>
      <c r="B1" s="196" t="s">
        <v>218</v>
      </c>
      <c r="C1" s="197"/>
      <c r="D1" s="198"/>
      <c r="E1" s="198"/>
      <c r="F1" s="199"/>
    </row>
    <row r="2" spans="1:7" ht="37.5" x14ac:dyDescent="0.3">
      <c r="A2" s="200"/>
      <c r="B2" s="201" t="s">
        <v>219</v>
      </c>
      <c r="C2" s="202"/>
      <c r="D2" s="203"/>
      <c r="E2" s="203"/>
      <c r="F2" s="204"/>
    </row>
    <row r="3" spans="1:7" ht="18.75" x14ac:dyDescent="0.3">
      <c r="A3" s="200"/>
      <c r="B3" s="201" t="s">
        <v>220</v>
      </c>
      <c r="C3" s="202"/>
      <c r="D3" s="203"/>
      <c r="E3" s="203"/>
      <c r="F3" s="204"/>
    </row>
    <row r="4" spans="1:7" ht="18.75" x14ac:dyDescent="0.3">
      <c r="A4" s="200"/>
      <c r="B4" s="205" t="s">
        <v>221</v>
      </c>
      <c r="C4" s="206" t="s">
        <v>222</v>
      </c>
      <c r="D4" s="203"/>
      <c r="E4" s="203"/>
      <c r="F4" s="204"/>
    </row>
    <row r="5" spans="1:7" ht="18.75" x14ac:dyDescent="0.3">
      <c r="A5" s="200"/>
      <c r="B5" s="205" t="s">
        <v>223</v>
      </c>
      <c r="C5" s="203"/>
      <c r="D5" s="203"/>
      <c r="E5" s="203"/>
      <c r="F5" s="207" t="s">
        <v>224</v>
      </c>
    </row>
    <row r="6" spans="1:7" ht="112.5" x14ac:dyDescent="0.3">
      <c r="A6" s="208"/>
      <c r="B6" s="209" t="s">
        <v>225</v>
      </c>
      <c r="C6" s="210"/>
      <c r="D6" s="210"/>
      <c r="E6" s="210"/>
      <c r="F6" s="211"/>
    </row>
    <row r="7" spans="1:7" ht="18.75" x14ac:dyDescent="0.3">
      <c r="A7" s="212" t="s">
        <v>226</v>
      </c>
      <c r="B7" s="212" t="s">
        <v>227</v>
      </c>
      <c r="C7" s="212" t="s">
        <v>228</v>
      </c>
      <c r="D7" s="212" t="s">
        <v>229</v>
      </c>
      <c r="E7" s="212" t="s">
        <v>230</v>
      </c>
      <c r="F7" s="212" t="s">
        <v>231</v>
      </c>
      <c r="G7" s="213"/>
    </row>
    <row r="8" spans="1:7" ht="18.75" x14ac:dyDescent="0.3">
      <c r="A8" s="214" t="s">
        <v>232</v>
      </c>
      <c r="B8" s="215" t="s">
        <v>233</v>
      </c>
      <c r="C8" s="216"/>
      <c r="D8" s="216"/>
      <c r="E8" s="216"/>
      <c r="F8" s="217"/>
      <c r="G8" s="213"/>
    </row>
    <row r="9" spans="1:7" ht="206.25" x14ac:dyDescent="0.25">
      <c r="A9" s="218" t="s">
        <v>234</v>
      </c>
      <c r="B9" s="219" t="s">
        <v>235</v>
      </c>
      <c r="C9" s="218" t="s">
        <v>236</v>
      </c>
      <c r="D9" s="220">
        <v>1</v>
      </c>
      <c r="E9" s="220">
        <v>1282.81</v>
      </c>
      <c r="F9" s="220">
        <f>TRUNC((D9*E9),2)</f>
        <v>1282.81</v>
      </c>
    </row>
    <row r="10" spans="1:7" ht="18.75" x14ac:dyDescent="0.25">
      <c r="A10" s="218" t="s">
        <v>237</v>
      </c>
      <c r="B10" s="221" t="s">
        <v>238</v>
      </c>
      <c r="C10" s="218" t="s">
        <v>239</v>
      </c>
      <c r="D10" s="220">
        <v>1</v>
      </c>
      <c r="E10" s="220">
        <v>4671.8</v>
      </c>
      <c r="F10" s="220">
        <f>TRUNC((D10*E10),2)</f>
        <v>4671.8</v>
      </c>
    </row>
    <row r="11" spans="1:7" ht="18.75" x14ac:dyDescent="0.3">
      <c r="A11" s="218"/>
      <c r="B11" s="221"/>
      <c r="C11" s="203"/>
      <c r="D11" s="222" t="s">
        <v>240</v>
      </c>
      <c r="E11" s="223"/>
      <c r="F11" s="224">
        <f>SUM(F9:F10)</f>
        <v>5954.6100000000006</v>
      </c>
    </row>
    <row r="12" spans="1:7" ht="18.75" x14ac:dyDescent="0.3">
      <c r="A12" s="214" t="s">
        <v>241</v>
      </c>
      <c r="B12" s="215" t="s">
        <v>242</v>
      </c>
      <c r="C12" s="225"/>
      <c r="D12" s="226"/>
      <c r="E12" s="227"/>
      <c r="F12" s="228"/>
    </row>
    <row r="13" spans="1:7" ht="112.5" x14ac:dyDescent="0.25">
      <c r="A13" s="218" t="s">
        <v>243</v>
      </c>
      <c r="B13" s="221" t="s">
        <v>244</v>
      </c>
      <c r="C13" s="218" t="s">
        <v>245</v>
      </c>
      <c r="D13" s="220">
        <v>1</v>
      </c>
      <c r="E13" s="220">
        <v>179.94</v>
      </c>
      <c r="F13" s="220">
        <f>TRUNC((D13*E13),2)</f>
        <v>179.94</v>
      </c>
    </row>
    <row r="14" spans="1:7" ht="18.75" x14ac:dyDescent="0.3">
      <c r="A14" s="218"/>
      <c r="B14" s="221"/>
      <c r="C14" s="203"/>
      <c r="D14" s="222" t="s">
        <v>246</v>
      </c>
      <c r="E14" s="223"/>
      <c r="F14" s="224">
        <f>SUM(F13)</f>
        <v>179.94</v>
      </c>
    </row>
    <row r="15" spans="1:7" ht="18.75" x14ac:dyDescent="0.3">
      <c r="A15" s="214" t="s">
        <v>247</v>
      </c>
      <c r="B15" s="215" t="s">
        <v>248</v>
      </c>
      <c r="C15" s="225"/>
      <c r="D15" s="226"/>
      <c r="E15" s="227"/>
      <c r="F15" s="228"/>
    </row>
    <row r="16" spans="1:7" ht="150" x14ac:dyDescent="0.25">
      <c r="A16" s="218" t="s">
        <v>152</v>
      </c>
      <c r="B16" s="221" t="s">
        <v>249</v>
      </c>
      <c r="C16" s="218" t="s">
        <v>250</v>
      </c>
      <c r="D16" s="220">
        <v>212.19</v>
      </c>
      <c r="E16" s="220">
        <v>0.76000000000000012</v>
      </c>
      <c r="F16" s="220">
        <f>TRUNC((D16*E16),2)</f>
        <v>161.26</v>
      </c>
    </row>
    <row r="17" spans="1:6" ht="168.75" x14ac:dyDescent="0.25">
      <c r="A17" s="218" t="s">
        <v>251</v>
      </c>
      <c r="B17" s="221" t="s">
        <v>252</v>
      </c>
      <c r="C17" s="218" t="s">
        <v>253</v>
      </c>
      <c r="D17" s="220">
        <v>6.49</v>
      </c>
      <c r="E17" s="220">
        <v>26.95</v>
      </c>
      <c r="F17" s="220">
        <f>TRUNC((D17*E17),2)</f>
        <v>174.9</v>
      </c>
    </row>
    <row r="18" spans="1:6" ht="112.5" x14ac:dyDescent="0.25">
      <c r="A18" s="218" t="s">
        <v>254</v>
      </c>
      <c r="B18" s="221" t="s">
        <v>255</v>
      </c>
      <c r="C18" s="218" t="s">
        <v>256</v>
      </c>
      <c r="D18" s="220">
        <v>81</v>
      </c>
      <c r="E18" s="220">
        <v>0.11</v>
      </c>
      <c r="F18" s="220">
        <f>TRUNC((D18*E18),2)</f>
        <v>8.91</v>
      </c>
    </row>
    <row r="19" spans="1:6" ht="75" x14ac:dyDescent="0.25">
      <c r="A19" s="218" t="s">
        <v>257</v>
      </c>
      <c r="B19" s="221" t="s">
        <v>258</v>
      </c>
      <c r="C19" s="218" t="s">
        <v>245</v>
      </c>
      <c r="D19" s="220">
        <v>15</v>
      </c>
      <c r="E19" s="220">
        <v>0.65000000000000013</v>
      </c>
      <c r="F19" s="220">
        <f>TRUNC((D19*E19),2)</f>
        <v>9.75</v>
      </c>
    </row>
    <row r="20" spans="1:6" ht="18.75" x14ac:dyDescent="0.3">
      <c r="A20" s="218"/>
      <c r="B20" s="221"/>
      <c r="C20" s="203"/>
      <c r="D20" s="222" t="s">
        <v>259</v>
      </c>
      <c r="E20" s="223"/>
      <c r="F20" s="224">
        <f>SUM(F16:F19)</f>
        <v>354.82</v>
      </c>
    </row>
    <row r="21" spans="1:6" ht="18.75" x14ac:dyDescent="0.3">
      <c r="A21" s="214" t="s">
        <v>260</v>
      </c>
      <c r="B21" s="215" t="s">
        <v>200</v>
      </c>
      <c r="C21" s="225"/>
      <c r="D21" s="226"/>
      <c r="E21" s="227"/>
      <c r="F21" s="228"/>
    </row>
    <row r="22" spans="1:6" ht="56.25" x14ac:dyDescent="0.25">
      <c r="A22" s="218" t="s">
        <v>261</v>
      </c>
      <c r="B22" s="221" t="s">
        <v>262</v>
      </c>
      <c r="C22" s="218" t="s">
        <v>263</v>
      </c>
      <c r="D22" s="220">
        <v>0.12000000000000001</v>
      </c>
      <c r="E22" s="220">
        <v>191.29</v>
      </c>
      <c r="F22" s="220">
        <f t="shared" ref="F22:F31" si="0">TRUNC((D22*E22),2)</f>
        <v>22.95</v>
      </c>
    </row>
    <row r="23" spans="1:6" ht="37.5" x14ac:dyDescent="0.25">
      <c r="A23" s="218" t="s">
        <v>264</v>
      </c>
      <c r="B23" s="221" t="s">
        <v>265</v>
      </c>
      <c r="C23" s="218" t="s">
        <v>245</v>
      </c>
      <c r="D23" s="220">
        <v>54.120000000000005</v>
      </c>
      <c r="E23" s="220">
        <v>4.9000000000000004</v>
      </c>
      <c r="F23" s="220">
        <f t="shared" si="0"/>
        <v>265.18</v>
      </c>
    </row>
    <row r="24" spans="1:6" ht="56.25" x14ac:dyDescent="0.25">
      <c r="A24" s="218" t="s">
        <v>266</v>
      </c>
      <c r="B24" s="221" t="s">
        <v>267</v>
      </c>
      <c r="C24" s="218" t="s">
        <v>236</v>
      </c>
      <c r="D24" s="220">
        <v>1</v>
      </c>
      <c r="E24" s="220">
        <v>2.1</v>
      </c>
      <c r="F24" s="220">
        <f t="shared" si="0"/>
        <v>2.1</v>
      </c>
    </row>
    <row r="25" spans="1:6" ht="18.75" x14ac:dyDescent="0.25">
      <c r="A25" s="218" t="s">
        <v>268</v>
      </c>
      <c r="B25" s="221" t="s">
        <v>269</v>
      </c>
      <c r="C25" s="218" t="s">
        <v>245</v>
      </c>
      <c r="D25" s="220">
        <v>39.36</v>
      </c>
      <c r="E25" s="220">
        <v>4.8899999999999997</v>
      </c>
      <c r="F25" s="220">
        <f t="shared" si="0"/>
        <v>192.47</v>
      </c>
    </row>
    <row r="26" spans="1:6" ht="56.25" x14ac:dyDescent="0.25">
      <c r="A26" s="218" t="s">
        <v>270</v>
      </c>
      <c r="B26" s="221" t="s">
        <v>271</v>
      </c>
      <c r="C26" s="218" t="s">
        <v>245</v>
      </c>
      <c r="D26" s="220">
        <v>7.44</v>
      </c>
      <c r="E26" s="220">
        <v>5.46</v>
      </c>
      <c r="F26" s="220">
        <f t="shared" si="0"/>
        <v>40.619999999999997</v>
      </c>
    </row>
    <row r="27" spans="1:6" ht="112.5" x14ac:dyDescent="0.25">
      <c r="A27" s="218" t="s">
        <v>272</v>
      </c>
      <c r="B27" s="221" t="s">
        <v>273</v>
      </c>
      <c r="C27" s="218" t="s">
        <v>245</v>
      </c>
      <c r="D27" s="220">
        <v>9</v>
      </c>
      <c r="E27" s="220">
        <v>3.03</v>
      </c>
      <c r="F27" s="220">
        <f t="shared" si="0"/>
        <v>27.27</v>
      </c>
    </row>
    <row r="28" spans="1:6" ht="187.5" x14ac:dyDescent="0.25">
      <c r="A28" s="218" t="s">
        <v>274</v>
      </c>
      <c r="B28" s="219" t="s">
        <v>275</v>
      </c>
      <c r="C28" s="218" t="s">
        <v>276</v>
      </c>
      <c r="D28" s="220">
        <v>15</v>
      </c>
      <c r="E28" s="220">
        <v>6.06</v>
      </c>
      <c r="F28" s="220">
        <f t="shared" si="0"/>
        <v>90.9</v>
      </c>
    </row>
    <row r="29" spans="1:6" ht="75" x14ac:dyDescent="0.25">
      <c r="A29" s="218" t="s">
        <v>277</v>
      </c>
      <c r="B29" s="221" t="s">
        <v>278</v>
      </c>
      <c r="C29" s="218" t="s">
        <v>245</v>
      </c>
      <c r="D29" s="220">
        <v>30</v>
      </c>
      <c r="E29" s="220">
        <v>5.6</v>
      </c>
      <c r="F29" s="220">
        <f t="shared" si="0"/>
        <v>168</v>
      </c>
    </row>
    <row r="30" spans="1:6" ht="56.25" x14ac:dyDescent="0.25">
      <c r="A30" s="218" t="s">
        <v>279</v>
      </c>
      <c r="B30" s="221" t="s">
        <v>280</v>
      </c>
      <c r="C30" s="218" t="s">
        <v>245</v>
      </c>
      <c r="D30" s="220">
        <v>18</v>
      </c>
      <c r="E30" s="220">
        <v>0.46</v>
      </c>
      <c r="F30" s="220">
        <f t="shared" si="0"/>
        <v>8.2799999999999994</v>
      </c>
    </row>
    <row r="31" spans="1:6" ht="37.5" x14ac:dyDescent="0.25">
      <c r="A31" s="218" t="s">
        <v>147</v>
      </c>
      <c r="B31" s="221" t="s">
        <v>281</v>
      </c>
      <c r="C31" s="218" t="s">
        <v>282</v>
      </c>
      <c r="D31" s="220">
        <v>16</v>
      </c>
      <c r="E31" s="220">
        <v>13.6</v>
      </c>
      <c r="F31" s="220">
        <f t="shared" si="0"/>
        <v>217.6</v>
      </c>
    </row>
    <row r="32" spans="1:6" ht="18.75" x14ac:dyDescent="0.3">
      <c r="A32" s="218"/>
      <c r="B32" s="221"/>
      <c r="C32" s="203"/>
      <c r="D32" s="222" t="s">
        <v>283</v>
      </c>
      <c r="E32" s="223"/>
      <c r="F32" s="224">
        <f>SUM(F22:F31)</f>
        <v>1035.3699999999999</v>
      </c>
    </row>
    <row r="33" spans="1:6" ht="18.75" x14ac:dyDescent="0.3">
      <c r="A33" s="214" t="s">
        <v>284</v>
      </c>
      <c r="B33" s="215" t="s">
        <v>201</v>
      </c>
      <c r="C33" s="225"/>
      <c r="D33" s="226"/>
      <c r="E33" s="227"/>
      <c r="F33" s="228"/>
    </row>
    <row r="34" spans="1:6" ht="112.5" x14ac:dyDescent="0.25">
      <c r="A34" s="218" t="s">
        <v>145</v>
      </c>
      <c r="B34" s="221" t="s">
        <v>285</v>
      </c>
      <c r="C34" s="218" t="s">
        <v>263</v>
      </c>
      <c r="D34" s="220">
        <v>0.12000000000000001</v>
      </c>
      <c r="E34" s="220">
        <v>376.19</v>
      </c>
      <c r="F34" s="220">
        <f>TRUNC((D34*E34),2)</f>
        <v>45.14</v>
      </c>
    </row>
    <row r="35" spans="1:6" ht="18.75" x14ac:dyDescent="0.3">
      <c r="A35" s="218"/>
      <c r="B35" s="221"/>
      <c r="C35" s="203"/>
      <c r="D35" s="222" t="s">
        <v>286</v>
      </c>
      <c r="E35" s="223"/>
      <c r="F35" s="224">
        <f>SUM(F34)</f>
        <v>45.14</v>
      </c>
    </row>
    <row r="36" spans="1:6" ht="18.75" x14ac:dyDescent="0.3">
      <c r="A36" s="229" t="s">
        <v>287</v>
      </c>
      <c r="B36" s="230" t="s">
        <v>288</v>
      </c>
      <c r="C36" s="225"/>
      <c r="D36" s="226"/>
      <c r="E36" s="227"/>
      <c r="F36" s="228"/>
    </row>
    <row r="37" spans="1:6" ht="75" x14ac:dyDescent="0.25">
      <c r="A37" s="218" t="s">
        <v>289</v>
      </c>
      <c r="B37" s="221" t="s">
        <v>290</v>
      </c>
      <c r="C37" s="218" t="s">
        <v>245</v>
      </c>
      <c r="D37" s="220">
        <v>43.4</v>
      </c>
      <c r="E37" s="220">
        <v>22.6</v>
      </c>
      <c r="F37" s="220">
        <f>TRUNC((D37*E37),2)</f>
        <v>980.84</v>
      </c>
    </row>
    <row r="38" spans="1:6" ht="18.75" x14ac:dyDescent="0.3">
      <c r="A38" s="218"/>
      <c r="B38" s="221"/>
      <c r="C38" s="231"/>
      <c r="D38" s="232" t="s">
        <v>291</v>
      </c>
      <c r="E38" s="220"/>
      <c r="F38" s="224">
        <f>SUM(F37)</f>
        <v>980.84</v>
      </c>
    </row>
    <row r="39" spans="1:6" ht="18.75" x14ac:dyDescent="0.3">
      <c r="A39" s="229" t="s">
        <v>292</v>
      </c>
      <c r="B39" s="230" t="s">
        <v>293</v>
      </c>
      <c r="C39" s="233"/>
      <c r="D39" s="234"/>
      <c r="E39" s="234"/>
      <c r="F39" s="228"/>
    </row>
    <row r="40" spans="1:6" ht="56.25" x14ac:dyDescent="0.25">
      <c r="A40" s="218" t="s">
        <v>294</v>
      </c>
      <c r="B40" s="221" t="s">
        <v>295</v>
      </c>
      <c r="C40" s="218" t="s">
        <v>236</v>
      </c>
      <c r="D40" s="220">
        <v>3</v>
      </c>
      <c r="E40" s="220">
        <v>10.96</v>
      </c>
      <c r="F40" s="220">
        <f t="shared" ref="F40:F51" si="1">TRUNC((D40*E40),2)</f>
        <v>32.880000000000003</v>
      </c>
    </row>
    <row r="41" spans="1:6" ht="56.25" x14ac:dyDescent="0.25">
      <c r="A41" s="218" t="s">
        <v>296</v>
      </c>
      <c r="B41" s="221" t="s">
        <v>297</v>
      </c>
      <c r="C41" s="218" t="s">
        <v>236</v>
      </c>
      <c r="D41" s="220">
        <v>1</v>
      </c>
      <c r="E41" s="220">
        <v>46.2</v>
      </c>
      <c r="F41" s="220">
        <f t="shared" si="1"/>
        <v>46.2</v>
      </c>
    </row>
    <row r="42" spans="1:6" ht="75" x14ac:dyDescent="0.25">
      <c r="A42" s="218" t="s">
        <v>298</v>
      </c>
      <c r="B42" s="221" t="s">
        <v>299</v>
      </c>
      <c r="C42" s="218" t="s">
        <v>236</v>
      </c>
      <c r="D42" s="220">
        <v>2</v>
      </c>
      <c r="E42" s="220">
        <v>313.89999999999998</v>
      </c>
      <c r="F42" s="220">
        <f t="shared" si="1"/>
        <v>627.79999999999995</v>
      </c>
    </row>
    <row r="43" spans="1:6" ht="75" x14ac:dyDescent="0.25">
      <c r="A43" s="218" t="s">
        <v>300</v>
      </c>
      <c r="B43" s="221" t="s">
        <v>301</v>
      </c>
      <c r="C43" s="218" t="s">
        <v>236</v>
      </c>
      <c r="D43" s="220">
        <v>1</v>
      </c>
      <c r="E43" s="220">
        <v>313.89999999999998</v>
      </c>
      <c r="F43" s="220">
        <f t="shared" si="1"/>
        <v>313.89999999999998</v>
      </c>
    </row>
    <row r="44" spans="1:6" ht="75" x14ac:dyDescent="0.25">
      <c r="A44" s="218" t="s">
        <v>302</v>
      </c>
      <c r="B44" s="221" t="s">
        <v>303</v>
      </c>
      <c r="C44" s="218" t="s">
        <v>236</v>
      </c>
      <c r="D44" s="220">
        <v>1</v>
      </c>
      <c r="E44" s="220">
        <v>799.95999999999992</v>
      </c>
      <c r="F44" s="220">
        <f t="shared" si="1"/>
        <v>799.96</v>
      </c>
    </row>
    <row r="45" spans="1:6" ht="56.25" x14ac:dyDescent="0.25">
      <c r="A45" s="218" t="s">
        <v>304</v>
      </c>
      <c r="B45" s="221" t="s">
        <v>305</v>
      </c>
      <c r="C45" s="218" t="s">
        <v>236</v>
      </c>
      <c r="D45" s="220">
        <v>1</v>
      </c>
      <c r="E45" s="220">
        <v>1972.33</v>
      </c>
      <c r="F45" s="220">
        <f t="shared" si="1"/>
        <v>1972.33</v>
      </c>
    </row>
    <row r="46" spans="1:6" ht="168.75" x14ac:dyDescent="0.25">
      <c r="A46" s="218" t="s">
        <v>306</v>
      </c>
      <c r="B46" s="219" t="s">
        <v>307</v>
      </c>
      <c r="C46" s="218" t="s">
        <v>308</v>
      </c>
      <c r="D46" s="220">
        <v>475</v>
      </c>
      <c r="E46" s="220">
        <v>16.45</v>
      </c>
      <c r="F46" s="220">
        <f t="shared" si="1"/>
        <v>7813.75</v>
      </c>
    </row>
    <row r="47" spans="1:6" ht="75" x14ac:dyDescent="0.25">
      <c r="A47" s="218" t="s">
        <v>309</v>
      </c>
      <c r="B47" s="221" t="s">
        <v>310</v>
      </c>
      <c r="C47" s="218" t="s">
        <v>236</v>
      </c>
      <c r="D47" s="220">
        <v>2</v>
      </c>
      <c r="E47" s="220">
        <v>15.56</v>
      </c>
      <c r="F47" s="220">
        <f t="shared" si="1"/>
        <v>31.12</v>
      </c>
    </row>
    <row r="48" spans="1:6" ht="56.25" x14ac:dyDescent="0.25">
      <c r="A48" s="218" t="s">
        <v>311</v>
      </c>
      <c r="B48" s="221" t="s">
        <v>312</v>
      </c>
      <c r="C48" s="218" t="s">
        <v>236</v>
      </c>
      <c r="D48" s="220">
        <v>4</v>
      </c>
      <c r="E48" s="220">
        <v>11.19</v>
      </c>
      <c r="F48" s="220">
        <f t="shared" si="1"/>
        <v>44.76</v>
      </c>
    </row>
    <row r="49" spans="1:6" ht="56.25" x14ac:dyDescent="0.25">
      <c r="A49" s="218" t="s">
        <v>313</v>
      </c>
      <c r="B49" s="221" t="s">
        <v>314</v>
      </c>
      <c r="C49" s="218" t="s">
        <v>236</v>
      </c>
      <c r="D49" s="220">
        <v>1</v>
      </c>
      <c r="E49" s="220">
        <v>12.97</v>
      </c>
      <c r="F49" s="220">
        <f t="shared" si="1"/>
        <v>12.97</v>
      </c>
    </row>
    <row r="50" spans="1:6" ht="93.75" x14ac:dyDescent="0.25">
      <c r="A50" s="218" t="s">
        <v>315</v>
      </c>
      <c r="B50" s="221" t="s">
        <v>102</v>
      </c>
      <c r="C50" s="218" t="s">
        <v>316</v>
      </c>
      <c r="D50" s="220">
        <v>2.6</v>
      </c>
      <c r="E50" s="220">
        <v>20.39</v>
      </c>
      <c r="F50" s="220">
        <f t="shared" si="1"/>
        <v>53.01</v>
      </c>
    </row>
    <row r="51" spans="1:6" ht="37.5" x14ac:dyDescent="0.25">
      <c r="A51" s="218" t="s">
        <v>317</v>
      </c>
      <c r="B51" s="221" t="s">
        <v>318</v>
      </c>
      <c r="C51" s="218" t="s">
        <v>236</v>
      </c>
      <c r="D51" s="220">
        <v>1</v>
      </c>
      <c r="E51" s="220">
        <v>43.379999999999995</v>
      </c>
      <c r="F51" s="220">
        <f t="shared" si="1"/>
        <v>43.38</v>
      </c>
    </row>
    <row r="52" spans="1:6" ht="18.75" x14ac:dyDescent="0.3">
      <c r="A52" s="218"/>
      <c r="B52" s="221"/>
      <c r="C52" s="231"/>
      <c r="D52" s="232" t="s">
        <v>319</v>
      </c>
      <c r="E52" s="220"/>
      <c r="F52" s="224">
        <f>SUM(F40:F51)</f>
        <v>11792.06</v>
      </c>
    </row>
    <row r="53" spans="1:6" ht="18.75" x14ac:dyDescent="0.3">
      <c r="A53" s="229" t="s">
        <v>320</v>
      </c>
      <c r="B53" s="230" t="s">
        <v>321</v>
      </c>
      <c r="C53" s="233"/>
      <c r="D53" s="234"/>
      <c r="E53" s="234"/>
      <c r="F53" s="228"/>
    </row>
    <row r="54" spans="1:6" ht="187.5" x14ac:dyDescent="0.25">
      <c r="A54" s="218" t="s">
        <v>322</v>
      </c>
      <c r="B54" s="219" t="s">
        <v>190</v>
      </c>
      <c r="C54" s="218" t="s">
        <v>245</v>
      </c>
      <c r="D54" s="220">
        <v>54.120000000000005</v>
      </c>
      <c r="E54" s="220">
        <v>54.39</v>
      </c>
      <c r="F54" s="220">
        <f>TRUNC((D54*E54),2)</f>
        <v>2943.58</v>
      </c>
    </row>
    <row r="55" spans="1:6" ht="18.75" x14ac:dyDescent="0.3">
      <c r="A55" s="218"/>
      <c r="B55" s="221"/>
      <c r="C55" s="231"/>
      <c r="D55" s="232" t="s">
        <v>323</v>
      </c>
      <c r="E55" s="220"/>
      <c r="F55" s="224">
        <f>SUM(F54)</f>
        <v>2943.58</v>
      </c>
    </row>
    <row r="56" spans="1:6" ht="18.75" x14ac:dyDescent="0.3">
      <c r="A56" s="229" t="s">
        <v>324</v>
      </c>
      <c r="B56" s="230" t="s">
        <v>205</v>
      </c>
      <c r="C56" s="233"/>
      <c r="D56" s="234"/>
      <c r="E56" s="234"/>
      <c r="F56" s="228"/>
    </row>
    <row r="57" spans="1:6" ht="168.75" x14ac:dyDescent="0.25">
      <c r="A57" s="218" t="s">
        <v>325</v>
      </c>
      <c r="B57" s="221" t="s">
        <v>184</v>
      </c>
      <c r="C57" s="218" t="s">
        <v>245</v>
      </c>
      <c r="D57" s="220">
        <v>4.7</v>
      </c>
      <c r="E57" s="220">
        <v>23.259999999999998</v>
      </c>
      <c r="F57" s="220">
        <f>TRUNC((D57*E57),2)</f>
        <v>109.32</v>
      </c>
    </row>
    <row r="58" spans="1:6" ht="112.5" x14ac:dyDescent="0.25">
      <c r="A58" s="218" t="s">
        <v>326</v>
      </c>
      <c r="B58" s="221" t="s">
        <v>327</v>
      </c>
      <c r="C58" s="218" t="s">
        <v>245</v>
      </c>
      <c r="D58" s="220">
        <v>22.259999999999998</v>
      </c>
      <c r="E58" s="220">
        <v>13.26</v>
      </c>
      <c r="F58" s="220">
        <f>TRUNC((D58*E58),2)</f>
        <v>295.16000000000003</v>
      </c>
    </row>
    <row r="59" spans="1:6" ht="168.75" x14ac:dyDescent="0.25">
      <c r="A59" s="218" t="s">
        <v>328</v>
      </c>
      <c r="B59" s="221" t="s">
        <v>329</v>
      </c>
      <c r="C59" s="218" t="s">
        <v>245</v>
      </c>
      <c r="D59" s="220">
        <v>265.37</v>
      </c>
      <c r="E59" s="220">
        <v>32.61</v>
      </c>
      <c r="F59" s="220">
        <f>TRUNC((D59*E59),2)</f>
        <v>8653.7099999999991</v>
      </c>
    </row>
    <row r="60" spans="1:6" ht="93.75" x14ac:dyDescent="0.25">
      <c r="A60" s="218" t="s">
        <v>330</v>
      </c>
      <c r="B60" s="221" t="s">
        <v>331</v>
      </c>
      <c r="C60" s="218" t="s">
        <v>245</v>
      </c>
      <c r="D60" s="220">
        <v>39.36</v>
      </c>
      <c r="E60" s="220">
        <v>10.66</v>
      </c>
      <c r="F60" s="220">
        <f>TRUNC((D60*E60),2)</f>
        <v>419.57</v>
      </c>
    </row>
    <row r="61" spans="1:6" ht="18.75" x14ac:dyDescent="0.3">
      <c r="A61" s="218"/>
      <c r="B61" s="221"/>
      <c r="C61" s="231"/>
      <c r="D61" s="232" t="s">
        <v>332</v>
      </c>
      <c r="E61" s="220"/>
      <c r="F61" s="224">
        <f>SUM(F57:F60)</f>
        <v>9477.7599999999984</v>
      </c>
    </row>
    <row r="62" spans="1:6" ht="17.25" customHeight="1" x14ac:dyDescent="0.3">
      <c r="A62" s="235" t="s">
        <v>333</v>
      </c>
      <c r="B62" s="236" t="s">
        <v>334</v>
      </c>
      <c r="C62" s="233"/>
      <c r="D62" s="234"/>
      <c r="E62" s="234"/>
      <c r="F62" s="228"/>
    </row>
    <row r="63" spans="1:6" ht="150" x14ac:dyDescent="0.25">
      <c r="A63" s="218" t="s">
        <v>335</v>
      </c>
      <c r="B63" s="221" t="s">
        <v>336</v>
      </c>
      <c r="C63" s="218" t="s">
        <v>236</v>
      </c>
      <c r="D63" s="220">
        <v>1</v>
      </c>
      <c r="E63" s="220">
        <v>195.5</v>
      </c>
      <c r="F63" s="220">
        <f>TRUNC((D63*E63),2)</f>
        <v>195.5</v>
      </c>
    </row>
    <row r="64" spans="1:6" ht="131.25" x14ac:dyDescent="0.25">
      <c r="A64" s="218" t="s">
        <v>337</v>
      </c>
      <c r="B64" s="221" t="s">
        <v>338</v>
      </c>
      <c r="C64" s="218" t="s">
        <v>236</v>
      </c>
      <c r="D64" s="220">
        <v>3</v>
      </c>
      <c r="E64" s="220">
        <v>145.1</v>
      </c>
      <c r="F64" s="220">
        <f>TRUNC((D64*E64),2)</f>
        <v>435.3</v>
      </c>
    </row>
    <row r="65" spans="1:6" ht="75" x14ac:dyDescent="0.25">
      <c r="A65" s="218" t="s">
        <v>339</v>
      </c>
      <c r="B65" s="221" t="s">
        <v>54</v>
      </c>
      <c r="C65" s="218" t="s">
        <v>236</v>
      </c>
      <c r="D65" s="220">
        <v>1</v>
      </c>
      <c r="E65" s="220">
        <v>28.830000000000002</v>
      </c>
      <c r="F65" s="220">
        <f>TRUNC((D65*E65),2)</f>
        <v>28.83</v>
      </c>
    </row>
    <row r="66" spans="1:6" ht="18.75" x14ac:dyDescent="0.3">
      <c r="A66" s="218"/>
      <c r="B66" s="221"/>
      <c r="C66" s="231"/>
      <c r="D66" s="232" t="s">
        <v>340</v>
      </c>
      <c r="E66" s="220"/>
      <c r="F66" s="224">
        <f>SUM(F63:F65)</f>
        <v>659.63</v>
      </c>
    </row>
    <row r="67" spans="1:6" ht="18.75" x14ac:dyDescent="0.3">
      <c r="A67" s="229" t="s">
        <v>341</v>
      </c>
      <c r="B67" s="230" t="s">
        <v>342</v>
      </c>
      <c r="C67" s="233"/>
      <c r="D67" s="234"/>
      <c r="E67" s="234"/>
      <c r="F67" s="228"/>
    </row>
    <row r="68" spans="1:6" ht="37.5" x14ac:dyDescent="0.25">
      <c r="A68" s="218" t="s">
        <v>343</v>
      </c>
      <c r="B68" s="221" t="s">
        <v>344</v>
      </c>
      <c r="C68" s="218" t="s">
        <v>236</v>
      </c>
      <c r="D68" s="220">
        <v>1</v>
      </c>
      <c r="E68" s="220">
        <v>6.7</v>
      </c>
      <c r="F68" s="220">
        <f>TRUNC((D68*E68),2)</f>
        <v>6.7</v>
      </c>
    </row>
    <row r="69" spans="1:6" ht="75" x14ac:dyDescent="0.25">
      <c r="A69" s="218" t="s">
        <v>345</v>
      </c>
      <c r="B69" s="221" t="s">
        <v>346</v>
      </c>
      <c r="C69" s="218" t="s">
        <v>282</v>
      </c>
      <c r="D69" s="220">
        <v>528</v>
      </c>
      <c r="E69" s="220">
        <v>18.57</v>
      </c>
      <c r="F69" s="220">
        <f>TRUNC((D69*E69),2)</f>
        <v>9804.9599999999991</v>
      </c>
    </row>
    <row r="70" spans="1:6" ht="56.25" x14ac:dyDescent="0.25">
      <c r="A70" s="218" t="s">
        <v>347</v>
      </c>
      <c r="B70" s="221" t="s">
        <v>348</v>
      </c>
      <c r="C70" s="218" t="s">
        <v>282</v>
      </c>
      <c r="D70" s="220">
        <v>528</v>
      </c>
      <c r="E70" s="220">
        <v>11.450000000000001</v>
      </c>
      <c r="F70" s="220">
        <f>TRUNC((D70*E70),2)</f>
        <v>6045.6</v>
      </c>
    </row>
    <row r="71" spans="1:6" ht="93.75" x14ac:dyDescent="0.25">
      <c r="A71" s="218" t="s">
        <v>349</v>
      </c>
      <c r="B71" s="221" t="s">
        <v>350</v>
      </c>
      <c r="C71" s="218" t="s">
        <v>282</v>
      </c>
      <c r="D71" s="220">
        <v>60</v>
      </c>
      <c r="E71" s="220">
        <v>154.57</v>
      </c>
      <c r="F71" s="220">
        <f>TRUNC((D71*E71),2)</f>
        <v>9274.2000000000007</v>
      </c>
    </row>
    <row r="72" spans="1:6" ht="18.75" x14ac:dyDescent="0.3">
      <c r="A72" s="218"/>
      <c r="B72" s="221"/>
      <c r="C72" s="231"/>
      <c r="D72" s="232" t="s">
        <v>351</v>
      </c>
      <c r="E72" s="220"/>
      <c r="F72" s="224">
        <f>SUM(F68:F71)</f>
        <v>25131.46</v>
      </c>
    </row>
    <row r="73" spans="1:6" ht="18.75" x14ac:dyDescent="0.3">
      <c r="A73" s="231"/>
      <c r="B73" s="237" t="s">
        <v>352</v>
      </c>
      <c r="C73" s="238"/>
      <c r="D73" s="238"/>
      <c r="E73" s="238"/>
      <c r="F73" s="239">
        <f>F11+F14+F20+F32+F35+F38+F52+F55+F61+F66+F72</f>
        <v>58555.21</v>
      </c>
    </row>
    <row r="74" spans="1:6" ht="18.75" x14ac:dyDescent="0.3">
      <c r="A74" s="231"/>
      <c r="B74" s="237" t="s">
        <v>353</v>
      </c>
      <c r="C74" s="240"/>
      <c r="D74" s="240"/>
      <c r="E74" s="239"/>
      <c r="F74" s="239">
        <f>F73*0.2572-0.01</f>
        <v>15060.390011999998</v>
      </c>
    </row>
    <row r="75" spans="1:6" ht="18.75" x14ac:dyDescent="0.3">
      <c r="A75" s="231"/>
      <c r="B75" s="237" t="s">
        <v>6</v>
      </c>
      <c r="C75" s="240"/>
      <c r="D75" s="240"/>
      <c r="E75" s="240"/>
      <c r="F75" s="239">
        <f>SUM(F73:F74)</f>
        <v>73615.600011999995</v>
      </c>
    </row>
    <row r="76" spans="1:6" ht="18.75" x14ac:dyDescent="0.3">
      <c r="A76" s="241"/>
      <c r="B76" s="242"/>
      <c r="C76" s="243"/>
      <c r="D76" s="210"/>
      <c r="E76" s="210"/>
      <c r="F76" s="211"/>
    </row>
  </sheetData>
  <mergeCells count="1">
    <mergeCell ref="A76:C76"/>
  </mergeCells>
  <pageMargins left="0.39370078740157483" right="0.39370078740157483" top="0.39370078740157483" bottom="0.78740157480314965" header="0.39370078740157483" footer="0.59055118110236227"/>
  <pageSetup paperSize="9" scale="69" fitToHeight="100" orientation="portrait" r:id="rId1"/>
  <headerFooter>
    <oddFooter>&amp;L&amp;8&amp;G Consultoria e Desenvolvimento (21) 99978-5119 www.eroveda.eti.br</oddFooter>
  </headerFooter>
  <rowBreaks count="2" manualBreakCount="2">
    <brk id="38" max="16383" man="1"/>
    <brk id="52" max="16383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0</xdr:col>
                <xdr:colOff>123825</xdr:colOff>
                <xdr:row>1</xdr:row>
                <xdr:rowOff>47625</xdr:rowOff>
              </from>
              <to>
                <xdr:col>0</xdr:col>
                <xdr:colOff>1123950</xdr:colOff>
                <xdr:row>3</xdr:row>
                <xdr:rowOff>466725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A169-4405-4DF7-8D43-D676D086A09E}">
  <dimension ref="A1:Y36"/>
  <sheetViews>
    <sheetView showZeros="0" tabSelected="1" view="pageBreakPreview" zoomScale="50" zoomScaleNormal="100" zoomScaleSheetLayoutView="50" workbookViewId="0">
      <selection activeCell="J24" sqref="J24"/>
    </sheetView>
  </sheetViews>
  <sheetFormatPr defaultColWidth="12.7109375" defaultRowHeight="12.75" x14ac:dyDescent="0.2"/>
  <cols>
    <col min="1" max="1" width="16.7109375" style="145" customWidth="1"/>
    <col min="2" max="2" width="47" style="145" bestFit="1" customWidth="1"/>
    <col min="3" max="3" width="15.7109375" style="145" bestFit="1" customWidth="1"/>
    <col min="4" max="4" width="14.85546875" style="145" customWidth="1"/>
    <col min="5" max="5" width="17" style="145" bestFit="1" customWidth="1"/>
    <col min="6" max="6" width="15.28515625" style="145" customWidth="1"/>
    <col min="7" max="256" width="12.7109375" style="145"/>
    <col min="257" max="257" width="16.7109375" style="145" customWidth="1"/>
    <col min="258" max="258" width="47" style="145" bestFit="1" customWidth="1"/>
    <col min="259" max="259" width="15.7109375" style="145" bestFit="1" customWidth="1"/>
    <col min="260" max="260" width="14.85546875" style="145" customWidth="1"/>
    <col min="261" max="261" width="17" style="145" bestFit="1" customWidth="1"/>
    <col min="262" max="262" width="15.28515625" style="145" customWidth="1"/>
    <col min="263" max="512" width="12.7109375" style="145"/>
    <col min="513" max="513" width="16.7109375" style="145" customWidth="1"/>
    <col min="514" max="514" width="47" style="145" bestFit="1" customWidth="1"/>
    <col min="515" max="515" width="15.7109375" style="145" bestFit="1" customWidth="1"/>
    <col min="516" max="516" width="14.85546875" style="145" customWidth="1"/>
    <col min="517" max="517" width="17" style="145" bestFit="1" customWidth="1"/>
    <col min="518" max="518" width="15.28515625" style="145" customWidth="1"/>
    <col min="519" max="768" width="12.7109375" style="145"/>
    <col min="769" max="769" width="16.7109375" style="145" customWidth="1"/>
    <col min="770" max="770" width="47" style="145" bestFit="1" customWidth="1"/>
    <col min="771" max="771" width="15.7109375" style="145" bestFit="1" customWidth="1"/>
    <col min="772" max="772" width="14.85546875" style="145" customWidth="1"/>
    <col min="773" max="773" width="17" style="145" bestFit="1" customWidth="1"/>
    <col min="774" max="774" width="15.28515625" style="145" customWidth="1"/>
    <col min="775" max="1024" width="12.7109375" style="145"/>
    <col min="1025" max="1025" width="16.7109375" style="145" customWidth="1"/>
    <col min="1026" max="1026" width="47" style="145" bestFit="1" customWidth="1"/>
    <col min="1027" max="1027" width="15.7109375" style="145" bestFit="1" customWidth="1"/>
    <col min="1028" max="1028" width="14.85546875" style="145" customWidth="1"/>
    <col min="1029" max="1029" width="17" style="145" bestFit="1" customWidth="1"/>
    <col min="1030" max="1030" width="15.28515625" style="145" customWidth="1"/>
    <col min="1031" max="1280" width="12.7109375" style="145"/>
    <col min="1281" max="1281" width="16.7109375" style="145" customWidth="1"/>
    <col min="1282" max="1282" width="47" style="145" bestFit="1" customWidth="1"/>
    <col min="1283" max="1283" width="15.7109375" style="145" bestFit="1" customWidth="1"/>
    <col min="1284" max="1284" width="14.85546875" style="145" customWidth="1"/>
    <col min="1285" max="1285" width="17" style="145" bestFit="1" customWidth="1"/>
    <col min="1286" max="1286" width="15.28515625" style="145" customWidth="1"/>
    <col min="1287" max="1536" width="12.7109375" style="145"/>
    <col min="1537" max="1537" width="16.7109375" style="145" customWidth="1"/>
    <col min="1538" max="1538" width="47" style="145" bestFit="1" customWidth="1"/>
    <col min="1539" max="1539" width="15.7109375" style="145" bestFit="1" customWidth="1"/>
    <col min="1540" max="1540" width="14.85546875" style="145" customWidth="1"/>
    <col min="1541" max="1541" width="17" style="145" bestFit="1" customWidth="1"/>
    <col min="1542" max="1542" width="15.28515625" style="145" customWidth="1"/>
    <col min="1543" max="1792" width="12.7109375" style="145"/>
    <col min="1793" max="1793" width="16.7109375" style="145" customWidth="1"/>
    <col min="1794" max="1794" width="47" style="145" bestFit="1" customWidth="1"/>
    <col min="1795" max="1795" width="15.7109375" style="145" bestFit="1" customWidth="1"/>
    <col min="1796" max="1796" width="14.85546875" style="145" customWidth="1"/>
    <col min="1797" max="1797" width="17" style="145" bestFit="1" customWidth="1"/>
    <col min="1798" max="1798" width="15.28515625" style="145" customWidth="1"/>
    <col min="1799" max="2048" width="12.7109375" style="145"/>
    <col min="2049" max="2049" width="16.7109375" style="145" customWidth="1"/>
    <col min="2050" max="2050" width="47" style="145" bestFit="1" customWidth="1"/>
    <col min="2051" max="2051" width="15.7109375" style="145" bestFit="1" customWidth="1"/>
    <col min="2052" max="2052" width="14.85546875" style="145" customWidth="1"/>
    <col min="2053" max="2053" width="17" style="145" bestFit="1" customWidth="1"/>
    <col min="2054" max="2054" width="15.28515625" style="145" customWidth="1"/>
    <col min="2055" max="2304" width="12.7109375" style="145"/>
    <col min="2305" max="2305" width="16.7109375" style="145" customWidth="1"/>
    <col min="2306" max="2306" width="47" style="145" bestFit="1" customWidth="1"/>
    <col min="2307" max="2307" width="15.7109375" style="145" bestFit="1" customWidth="1"/>
    <col min="2308" max="2308" width="14.85546875" style="145" customWidth="1"/>
    <col min="2309" max="2309" width="17" style="145" bestFit="1" customWidth="1"/>
    <col min="2310" max="2310" width="15.28515625" style="145" customWidth="1"/>
    <col min="2311" max="2560" width="12.7109375" style="145"/>
    <col min="2561" max="2561" width="16.7109375" style="145" customWidth="1"/>
    <col min="2562" max="2562" width="47" style="145" bestFit="1" customWidth="1"/>
    <col min="2563" max="2563" width="15.7109375" style="145" bestFit="1" customWidth="1"/>
    <col min="2564" max="2564" width="14.85546875" style="145" customWidth="1"/>
    <col min="2565" max="2565" width="17" style="145" bestFit="1" customWidth="1"/>
    <col min="2566" max="2566" width="15.28515625" style="145" customWidth="1"/>
    <col min="2567" max="2816" width="12.7109375" style="145"/>
    <col min="2817" max="2817" width="16.7109375" style="145" customWidth="1"/>
    <col min="2818" max="2818" width="47" style="145" bestFit="1" customWidth="1"/>
    <col min="2819" max="2819" width="15.7109375" style="145" bestFit="1" customWidth="1"/>
    <col min="2820" max="2820" width="14.85546875" style="145" customWidth="1"/>
    <col min="2821" max="2821" width="17" style="145" bestFit="1" customWidth="1"/>
    <col min="2822" max="2822" width="15.28515625" style="145" customWidth="1"/>
    <col min="2823" max="3072" width="12.7109375" style="145"/>
    <col min="3073" max="3073" width="16.7109375" style="145" customWidth="1"/>
    <col min="3074" max="3074" width="47" style="145" bestFit="1" customWidth="1"/>
    <col min="3075" max="3075" width="15.7109375" style="145" bestFit="1" customWidth="1"/>
    <col min="3076" max="3076" width="14.85546875" style="145" customWidth="1"/>
    <col min="3077" max="3077" width="17" style="145" bestFit="1" customWidth="1"/>
    <col min="3078" max="3078" width="15.28515625" style="145" customWidth="1"/>
    <col min="3079" max="3328" width="12.7109375" style="145"/>
    <col min="3329" max="3329" width="16.7109375" style="145" customWidth="1"/>
    <col min="3330" max="3330" width="47" style="145" bestFit="1" customWidth="1"/>
    <col min="3331" max="3331" width="15.7109375" style="145" bestFit="1" customWidth="1"/>
    <col min="3332" max="3332" width="14.85546875" style="145" customWidth="1"/>
    <col min="3333" max="3333" width="17" style="145" bestFit="1" customWidth="1"/>
    <col min="3334" max="3334" width="15.28515625" style="145" customWidth="1"/>
    <col min="3335" max="3584" width="12.7109375" style="145"/>
    <col min="3585" max="3585" width="16.7109375" style="145" customWidth="1"/>
    <col min="3586" max="3586" width="47" style="145" bestFit="1" customWidth="1"/>
    <col min="3587" max="3587" width="15.7109375" style="145" bestFit="1" customWidth="1"/>
    <col min="3588" max="3588" width="14.85546875" style="145" customWidth="1"/>
    <col min="3589" max="3589" width="17" style="145" bestFit="1" customWidth="1"/>
    <col min="3590" max="3590" width="15.28515625" style="145" customWidth="1"/>
    <col min="3591" max="3840" width="12.7109375" style="145"/>
    <col min="3841" max="3841" width="16.7109375" style="145" customWidth="1"/>
    <col min="3842" max="3842" width="47" style="145" bestFit="1" customWidth="1"/>
    <col min="3843" max="3843" width="15.7109375" style="145" bestFit="1" customWidth="1"/>
    <col min="3844" max="3844" width="14.85546875" style="145" customWidth="1"/>
    <col min="3845" max="3845" width="17" style="145" bestFit="1" customWidth="1"/>
    <col min="3846" max="3846" width="15.28515625" style="145" customWidth="1"/>
    <col min="3847" max="4096" width="12.7109375" style="145"/>
    <col min="4097" max="4097" width="16.7109375" style="145" customWidth="1"/>
    <col min="4098" max="4098" width="47" style="145" bestFit="1" customWidth="1"/>
    <col min="4099" max="4099" width="15.7109375" style="145" bestFit="1" customWidth="1"/>
    <col min="4100" max="4100" width="14.85546875" style="145" customWidth="1"/>
    <col min="4101" max="4101" width="17" style="145" bestFit="1" customWidth="1"/>
    <col min="4102" max="4102" width="15.28515625" style="145" customWidth="1"/>
    <col min="4103" max="4352" width="12.7109375" style="145"/>
    <col min="4353" max="4353" width="16.7109375" style="145" customWidth="1"/>
    <col min="4354" max="4354" width="47" style="145" bestFit="1" customWidth="1"/>
    <col min="4355" max="4355" width="15.7109375" style="145" bestFit="1" customWidth="1"/>
    <col min="4356" max="4356" width="14.85546875" style="145" customWidth="1"/>
    <col min="4357" max="4357" width="17" style="145" bestFit="1" customWidth="1"/>
    <col min="4358" max="4358" width="15.28515625" style="145" customWidth="1"/>
    <col min="4359" max="4608" width="12.7109375" style="145"/>
    <col min="4609" max="4609" width="16.7109375" style="145" customWidth="1"/>
    <col min="4610" max="4610" width="47" style="145" bestFit="1" customWidth="1"/>
    <col min="4611" max="4611" width="15.7109375" style="145" bestFit="1" customWidth="1"/>
    <col min="4612" max="4612" width="14.85546875" style="145" customWidth="1"/>
    <col min="4613" max="4613" width="17" style="145" bestFit="1" customWidth="1"/>
    <col min="4614" max="4614" width="15.28515625" style="145" customWidth="1"/>
    <col min="4615" max="4864" width="12.7109375" style="145"/>
    <col min="4865" max="4865" width="16.7109375" style="145" customWidth="1"/>
    <col min="4866" max="4866" width="47" style="145" bestFit="1" customWidth="1"/>
    <col min="4867" max="4867" width="15.7109375" style="145" bestFit="1" customWidth="1"/>
    <col min="4868" max="4868" width="14.85546875" style="145" customWidth="1"/>
    <col min="4869" max="4869" width="17" style="145" bestFit="1" customWidth="1"/>
    <col min="4870" max="4870" width="15.28515625" style="145" customWidth="1"/>
    <col min="4871" max="5120" width="12.7109375" style="145"/>
    <col min="5121" max="5121" width="16.7109375" style="145" customWidth="1"/>
    <col min="5122" max="5122" width="47" style="145" bestFit="1" customWidth="1"/>
    <col min="5123" max="5123" width="15.7109375" style="145" bestFit="1" customWidth="1"/>
    <col min="5124" max="5124" width="14.85546875" style="145" customWidth="1"/>
    <col min="5125" max="5125" width="17" style="145" bestFit="1" customWidth="1"/>
    <col min="5126" max="5126" width="15.28515625" style="145" customWidth="1"/>
    <col min="5127" max="5376" width="12.7109375" style="145"/>
    <col min="5377" max="5377" width="16.7109375" style="145" customWidth="1"/>
    <col min="5378" max="5378" width="47" style="145" bestFit="1" customWidth="1"/>
    <col min="5379" max="5379" width="15.7109375" style="145" bestFit="1" customWidth="1"/>
    <col min="5380" max="5380" width="14.85546875" style="145" customWidth="1"/>
    <col min="5381" max="5381" width="17" style="145" bestFit="1" customWidth="1"/>
    <col min="5382" max="5382" width="15.28515625" style="145" customWidth="1"/>
    <col min="5383" max="5632" width="12.7109375" style="145"/>
    <col min="5633" max="5633" width="16.7109375" style="145" customWidth="1"/>
    <col min="5634" max="5634" width="47" style="145" bestFit="1" customWidth="1"/>
    <col min="5635" max="5635" width="15.7109375" style="145" bestFit="1" customWidth="1"/>
    <col min="5636" max="5636" width="14.85546875" style="145" customWidth="1"/>
    <col min="5637" max="5637" width="17" style="145" bestFit="1" customWidth="1"/>
    <col min="5638" max="5638" width="15.28515625" style="145" customWidth="1"/>
    <col min="5639" max="5888" width="12.7109375" style="145"/>
    <col min="5889" max="5889" width="16.7109375" style="145" customWidth="1"/>
    <col min="5890" max="5890" width="47" style="145" bestFit="1" customWidth="1"/>
    <col min="5891" max="5891" width="15.7109375" style="145" bestFit="1" customWidth="1"/>
    <col min="5892" max="5892" width="14.85546875" style="145" customWidth="1"/>
    <col min="5893" max="5893" width="17" style="145" bestFit="1" customWidth="1"/>
    <col min="5894" max="5894" width="15.28515625" style="145" customWidth="1"/>
    <col min="5895" max="6144" width="12.7109375" style="145"/>
    <col min="6145" max="6145" width="16.7109375" style="145" customWidth="1"/>
    <col min="6146" max="6146" width="47" style="145" bestFit="1" customWidth="1"/>
    <col min="6147" max="6147" width="15.7109375" style="145" bestFit="1" customWidth="1"/>
    <col min="6148" max="6148" width="14.85546875" style="145" customWidth="1"/>
    <col min="6149" max="6149" width="17" style="145" bestFit="1" customWidth="1"/>
    <col min="6150" max="6150" width="15.28515625" style="145" customWidth="1"/>
    <col min="6151" max="6400" width="12.7109375" style="145"/>
    <col min="6401" max="6401" width="16.7109375" style="145" customWidth="1"/>
    <col min="6402" max="6402" width="47" style="145" bestFit="1" customWidth="1"/>
    <col min="6403" max="6403" width="15.7109375" style="145" bestFit="1" customWidth="1"/>
    <col min="6404" max="6404" width="14.85546875" style="145" customWidth="1"/>
    <col min="6405" max="6405" width="17" style="145" bestFit="1" customWidth="1"/>
    <col min="6406" max="6406" width="15.28515625" style="145" customWidth="1"/>
    <col min="6407" max="6656" width="12.7109375" style="145"/>
    <col min="6657" max="6657" width="16.7109375" style="145" customWidth="1"/>
    <col min="6658" max="6658" width="47" style="145" bestFit="1" customWidth="1"/>
    <col min="6659" max="6659" width="15.7109375" style="145" bestFit="1" customWidth="1"/>
    <col min="6660" max="6660" width="14.85546875" style="145" customWidth="1"/>
    <col min="6661" max="6661" width="17" style="145" bestFit="1" customWidth="1"/>
    <col min="6662" max="6662" width="15.28515625" style="145" customWidth="1"/>
    <col min="6663" max="6912" width="12.7109375" style="145"/>
    <col min="6913" max="6913" width="16.7109375" style="145" customWidth="1"/>
    <col min="6914" max="6914" width="47" style="145" bestFit="1" customWidth="1"/>
    <col min="6915" max="6915" width="15.7109375" style="145" bestFit="1" customWidth="1"/>
    <col min="6916" max="6916" width="14.85546875" style="145" customWidth="1"/>
    <col min="6917" max="6917" width="17" style="145" bestFit="1" customWidth="1"/>
    <col min="6918" max="6918" width="15.28515625" style="145" customWidth="1"/>
    <col min="6919" max="7168" width="12.7109375" style="145"/>
    <col min="7169" max="7169" width="16.7109375" style="145" customWidth="1"/>
    <col min="7170" max="7170" width="47" style="145" bestFit="1" customWidth="1"/>
    <col min="7171" max="7171" width="15.7109375" style="145" bestFit="1" customWidth="1"/>
    <col min="7172" max="7172" width="14.85546875" style="145" customWidth="1"/>
    <col min="7173" max="7173" width="17" style="145" bestFit="1" customWidth="1"/>
    <col min="7174" max="7174" width="15.28515625" style="145" customWidth="1"/>
    <col min="7175" max="7424" width="12.7109375" style="145"/>
    <col min="7425" max="7425" width="16.7109375" style="145" customWidth="1"/>
    <col min="7426" max="7426" width="47" style="145" bestFit="1" customWidth="1"/>
    <col min="7427" max="7427" width="15.7109375" style="145" bestFit="1" customWidth="1"/>
    <col min="7428" max="7428" width="14.85546875" style="145" customWidth="1"/>
    <col min="7429" max="7429" width="17" style="145" bestFit="1" customWidth="1"/>
    <col min="7430" max="7430" width="15.28515625" style="145" customWidth="1"/>
    <col min="7431" max="7680" width="12.7109375" style="145"/>
    <col min="7681" max="7681" width="16.7109375" style="145" customWidth="1"/>
    <col min="7682" max="7682" width="47" style="145" bestFit="1" customWidth="1"/>
    <col min="7683" max="7683" width="15.7109375" style="145" bestFit="1" customWidth="1"/>
    <col min="7684" max="7684" width="14.85546875" style="145" customWidth="1"/>
    <col min="7685" max="7685" width="17" style="145" bestFit="1" customWidth="1"/>
    <col min="7686" max="7686" width="15.28515625" style="145" customWidth="1"/>
    <col min="7687" max="7936" width="12.7109375" style="145"/>
    <col min="7937" max="7937" width="16.7109375" style="145" customWidth="1"/>
    <col min="7938" max="7938" width="47" style="145" bestFit="1" customWidth="1"/>
    <col min="7939" max="7939" width="15.7109375" style="145" bestFit="1" customWidth="1"/>
    <col min="7940" max="7940" width="14.85546875" style="145" customWidth="1"/>
    <col min="7941" max="7941" width="17" style="145" bestFit="1" customWidth="1"/>
    <col min="7942" max="7942" width="15.28515625" style="145" customWidth="1"/>
    <col min="7943" max="8192" width="12.7109375" style="145"/>
    <col min="8193" max="8193" width="16.7109375" style="145" customWidth="1"/>
    <col min="8194" max="8194" width="47" style="145" bestFit="1" customWidth="1"/>
    <col min="8195" max="8195" width="15.7109375" style="145" bestFit="1" customWidth="1"/>
    <col min="8196" max="8196" width="14.85546875" style="145" customWidth="1"/>
    <col min="8197" max="8197" width="17" style="145" bestFit="1" customWidth="1"/>
    <col min="8198" max="8198" width="15.28515625" style="145" customWidth="1"/>
    <col min="8199" max="8448" width="12.7109375" style="145"/>
    <col min="8449" max="8449" width="16.7109375" style="145" customWidth="1"/>
    <col min="8450" max="8450" width="47" style="145" bestFit="1" customWidth="1"/>
    <col min="8451" max="8451" width="15.7109375" style="145" bestFit="1" customWidth="1"/>
    <col min="8452" max="8452" width="14.85546875" style="145" customWidth="1"/>
    <col min="8453" max="8453" width="17" style="145" bestFit="1" customWidth="1"/>
    <col min="8454" max="8454" width="15.28515625" style="145" customWidth="1"/>
    <col min="8455" max="8704" width="12.7109375" style="145"/>
    <col min="8705" max="8705" width="16.7109375" style="145" customWidth="1"/>
    <col min="8706" max="8706" width="47" style="145" bestFit="1" customWidth="1"/>
    <col min="8707" max="8707" width="15.7109375" style="145" bestFit="1" customWidth="1"/>
    <col min="8708" max="8708" width="14.85546875" style="145" customWidth="1"/>
    <col min="8709" max="8709" width="17" style="145" bestFit="1" customWidth="1"/>
    <col min="8710" max="8710" width="15.28515625" style="145" customWidth="1"/>
    <col min="8711" max="8960" width="12.7109375" style="145"/>
    <col min="8961" max="8961" width="16.7109375" style="145" customWidth="1"/>
    <col min="8962" max="8962" width="47" style="145" bestFit="1" customWidth="1"/>
    <col min="8963" max="8963" width="15.7109375" style="145" bestFit="1" customWidth="1"/>
    <col min="8964" max="8964" width="14.85546875" style="145" customWidth="1"/>
    <col min="8965" max="8965" width="17" style="145" bestFit="1" customWidth="1"/>
    <col min="8966" max="8966" width="15.28515625" style="145" customWidth="1"/>
    <col min="8967" max="9216" width="12.7109375" style="145"/>
    <col min="9217" max="9217" width="16.7109375" style="145" customWidth="1"/>
    <col min="9218" max="9218" width="47" style="145" bestFit="1" customWidth="1"/>
    <col min="9219" max="9219" width="15.7109375" style="145" bestFit="1" customWidth="1"/>
    <col min="9220" max="9220" width="14.85546875" style="145" customWidth="1"/>
    <col min="9221" max="9221" width="17" style="145" bestFit="1" customWidth="1"/>
    <col min="9222" max="9222" width="15.28515625" style="145" customWidth="1"/>
    <col min="9223" max="9472" width="12.7109375" style="145"/>
    <col min="9473" max="9473" width="16.7109375" style="145" customWidth="1"/>
    <col min="9474" max="9474" width="47" style="145" bestFit="1" customWidth="1"/>
    <col min="9475" max="9475" width="15.7109375" style="145" bestFit="1" customWidth="1"/>
    <col min="9476" max="9476" width="14.85546875" style="145" customWidth="1"/>
    <col min="9477" max="9477" width="17" style="145" bestFit="1" customWidth="1"/>
    <col min="9478" max="9478" width="15.28515625" style="145" customWidth="1"/>
    <col min="9479" max="9728" width="12.7109375" style="145"/>
    <col min="9729" max="9729" width="16.7109375" style="145" customWidth="1"/>
    <col min="9730" max="9730" width="47" style="145" bestFit="1" customWidth="1"/>
    <col min="9731" max="9731" width="15.7109375" style="145" bestFit="1" customWidth="1"/>
    <col min="9732" max="9732" width="14.85546875" style="145" customWidth="1"/>
    <col min="9733" max="9733" width="17" style="145" bestFit="1" customWidth="1"/>
    <col min="9734" max="9734" width="15.28515625" style="145" customWidth="1"/>
    <col min="9735" max="9984" width="12.7109375" style="145"/>
    <col min="9985" max="9985" width="16.7109375" style="145" customWidth="1"/>
    <col min="9986" max="9986" width="47" style="145" bestFit="1" customWidth="1"/>
    <col min="9987" max="9987" width="15.7109375" style="145" bestFit="1" customWidth="1"/>
    <col min="9988" max="9988" width="14.85546875" style="145" customWidth="1"/>
    <col min="9989" max="9989" width="17" style="145" bestFit="1" customWidth="1"/>
    <col min="9990" max="9990" width="15.28515625" style="145" customWidth="1"/>
    <col min="9991" max="10240" width="12.7109375" style="145"/>
    <col min="10241" max="10241" width="16.7109375" style="145" customWidth="1"/>
    <col min="10242" max="10242" width="47" style="145" bestFit="1" customWidth="1"/>
    <col min="10243" max="10243" width="15.7109375" style="145" bestFit="1" customWidth="1"/>
    <col min="10244" max="10244" width="14.85546875" style="145" customWidth="1"/>
    <col min="10245" max="10245" width="17" style="145" bestFit="1" customWidth="1"/>
    <col min="10246" max="10246" width="15.28515625" style="145" customWidth="1"/>
    <col min="10247" max="10496" width="12.7109375" style="145"/>
    <col min="10497" max="10497" width="16.7109375" style="145" customWidth="1"/>
    <col min="10498" max="10498" width="47" style="145" bestFit="1" customWidth="1"/>
    <col min="10499" max="10499" width="15.7109375" style="145" bestFit="1" customWidth="1"/>
    <col min="10500" max="10500" width="14.85546875" style="145" customWidth="1"/>
    <col min="10501" max="10501" width="17" style="145" bestFit="1" customWidth="1"/>
    <col min="10502" max="10502" width="15.28515625" style="145" customWidth="1"/>
    <col min="10503" max="10752" width="12.7109375" style="145"/>
    <col min="10753" max="10753" width="16.7109375" style="145" customWidth="1"/>
    <col min="10754" max="10754" width="47" style="145" bestFit="1" customWidth="1"/>
    <col min="10755" max="10755" width="15.7109375" style="145" bestFit="1" customWidth="1"/>
    <col min="10756" max="10756" width="14.85546875" style="145" customWidth="1"/>
    <col min="10757" max="10757" width="17" style="145" bestFit="1" customWidth="1"/>
    <col min="10758" max="10758" width="15.28515625" style="145" customWidth="1"/>
    <col min="10759" max="11008" width="12.7109375" style="145"/>
    <col min="11009" max="11009" width="16.7109375" style="145" customWidth="1"/>
    <col min="11010" max="11010" width="47" style="145" bestFit="1" customWidth="1"/>
    <col min="11011" max="11011" width="15.7109375" style="145" bestFit="1" customWidth="1"/>
    <col min="11012" max="11012" width="14.85546875" style="145" customWidth="1"/>
    <col min="11013" max="11013" width="17" style="145" bestFit="1" customWidth="1"/>
    <col min="11014" max="11014" width="15.28515625" style="145" customWidth="1"/>
    <col min="11015" max="11264" width="12.7109375" style="145"/>
    <col min="11265" max="11265" width="16.7109375" style="145" customWidth="1"/>
    <col min="11266" max="11266" width="47" style="145" bestFit="1" customWidth="1"/>
    <col min="11267" max="11267" width="15.7109375" style="145" bestFit="1" customWidth="1"/>
    <col min="11268" max="11268" width="14.85546875" style="145" customWidth="1"/>
    <col min="11269" max="11269" width="17" style="145" bestFit="1" customWidth="1"/>
    <col min="11270" max="11270" width="15.28515625" style="145" customWidth="1"/>
    <col min="11271" max="11520" width="12.7109375" style="145"/>
    <col min="11521" max="11521" width="16.7109375" style="145" customWidth="1"/>
    <col min="11522" max="11522" width="47" style="145" bestFit="1" customWidth="1"/>
    <col min="11523" max="11523" width="15.7109375" style="145" bestFit="1" customWidth="1"/>
    <col min="11524" max="11524" width="14.85546875" style="145" customWidth="1"/>
    <col min="11525" max="11525" width="17" style="145" bestFit="1" customWidth="1"/>
    <col min="11526" max="11526" width="15.28515625" style="145" customWidth="1"/>
    <col min="11527" max="11776" width="12.7109375" style="145"/>
    <col min="11777" max="11777" width="16.7109375" style="145" customWidth="1"/>
    <col min="11778" max="11778" width="47" style="145" bestFit="1" customWidth="1"/>
    <col min="11779" max="11779" width="15.7109375" style="145" bestFit="1" customWidth="1"/>
    <col min="11780" max="11780" width="14.85546875" style="145" customWidth="1"/>
    <col min="11781" max="11781" width="17" style="145" bestFit="1" customWidth="1"/>
    <col min="11782" max="11782" width="15.28515625" style="145" customWidth="1"/>
    <col min="11783" max="12032" width="12.7109375" style="145"/>
    <col min="12033" max="12033" width="16.7109375" style="145" customWidth="1"/>
    <col min="12034" max="12034" width="47" style="145" bestFit="1" customWidth="1"/>
    <col min="12035" max="12035" width="15.7109375" style="145" bestFit="1" customWidth="1"/>
    <col min="12036" max="12036" width="14.85546875" style="145" customWidth="1"/>
    <col min="12037" max="12037" width="17" style="145" bestFit="1" customWidth="1"/>
    <col min="12038" max="12038" width="15.28515625" style="145" customWidth="1"/>
    <col min="12039" max="12288" width="12.7109375" style="145"/>
    <col min="12289" max="12289" width="16.7109375" style="145" customWidth="1"/>
    <col min="12290" max="12290" width="47" style="145" bestFit="1" customWidth="1"/>
    <col min="12291" max="12291" width="15.7109375" style="145" bestFit="1" customWidth="1"/>
    <col min="12292" max="12292" width="14.85546875" style="145" customWidth="1"/>
    <col min="12293" max="12293" width="17" style="145" bestFit="1" customWidth="1"/>
    <col min="12294" max="12294" width="15.28515625" style="145" customWidth="1"/>
    <col min="12295" max="12544" width="12.7109375" style="145"/>
    <col min="12545" max="12545" width="16.7109375" style="145" customWidth="1"/>
    <col min="12546" max="12546" width="47" style="145" bestFit="1" customWidth="1"/>
    <col min="12547" max="12547" width="15.7109375" style="145" bestFit="1" customWidth="1"/>
    <col min="12548" max="12548" width="14.85546875" style="145" customWidth="1"/>
    <col min="12549" max="12549" width="17" style="145" bestFit="1" customWidth="1"/>
    <col min="12550" max="12550" width="15.28515625" style="145" customWidth="1"/>
    <col min="12551" max="12800" width="12.7109375" style="145"/>
    <col min="12801" max="12801" width="16.7109375" style="145" customWidth="1"/>
    <col min="12802" max="12802" width="47" style="145" bestFit="1" customWidth="1"/>
    <col min="12803" max="12803" width="15.7109375" style="145" bestFit="1" customWidth="1"/>
    <col min="12804" max="12804" width="14.85546875" style="145" customWidth="1"/>
    <col min="12805" max="12805" width="17" style="145" bestFit="1" customWidth="1"/>
    <col min="12806" max="12806" width="15.28515625" style="145" customWidth="1"/>
    <col min="12807" max="13056" width="12.7109375" style="145"/>
    <col min="13057" max="13057" width="16.7109375" style="145" customWidth="1"/>
    <col min="13058" max="13058" width="47" style="145" bestFit="1" customWidth="1"/>
    <col min="13059" max="13059" width="15.7109375" style="145" bestFit="1" customWidth="1"/>
    <col min="13060" max="13060" width="14.85546875" style="145" customWidth="1"/>
    <col min="13061" max="13061" width="17" style="145" bestFit="1" customWidth="1"/>
    <col min="13062" max="13062" width="15.28515625" style="145" customWidth="1"/>
    <col min="13063" max="13312" width="12.7109375" style="145"/>
    <col min="13313" max="13313" width="16.7109375" style="145" customWidth="1"/>
    <col min="13314" max="13314" width="47" style="145" bestFit="1" customWidth="1"/>
    <col min="13315" max="13315" width="15.7109375" style="145" bestFit="1" customWidth="1"/>
    <col min="13316" max="13316" width="14.85546875" style="145" customWidth="1"/>
    <col min="13317" max="13317" width="17" style="145" bestFit="1" customWidth="1"/>
    <col min="13318" max="13318" width="15.28515625" style="145" customWidth="1"/>
    <col min="13319" max="13568" width="12.7109375" style="145"/>
    <col min="13569" max="13569" width="16.7109375" style="145" customWidth="1"/>
    <col min="13570" max="13570" width="47" style="145" bestFit="1" customWidth="1"/>
    <col min="13571" max="13571" width="15.7109375" style="145" bestFit="1" customWidth="1"/>
    <col min="13572" max="13572" width="14.85546875" style="145" customWidth="1"/>
    <col min="13573" max="13573" width="17" style="145" bestFit="1" customWidth="1"/>
    <col min="13574" max="13574" width="15.28515625" style="145" customWidth="1"/>
    <col min="13575" max="13824" width="12.7109375" style="145"/>
    <col min="13825" max="13825" width="16.7109375" style="145" customWidth="1"/>
    <col min="13826" max="13826" width="47" style="145" bestFit="1" customWidth="1"/>
    <col min="13827" max="13827" width="15.7109375" style="145" bestFit="1" customWidth="1"/>
    <col min="13828" max="13828" width="14.85546875" style="145" customWidth="1"/>
    <col min="13829" max="13829" width="17" style="145" bestFit="1" customWidth="1"/>
    <col min="13830" max="13830" width="15.28515625" style="145" customWidth="1"/>
    <col min="13831" max="14080" width="12.7109375" style="145"/>
    <col min="14081" max="14081" width="16.7109375" style="145" customWidth="1"/>
    <col min="14082" max="14082" width="47" style="145" bestFit="1" customWidth="1"/>
    <col min="14083" max="14083" width="15.7109375" style="145" bestFit="1" customWidth="1"/>
    <col min="14084" max="14084" width="14.85546875" style="145" customWidth="1"/>
    <col min="14085" max="14085" width="17" style="145" bestFit="1" customWidth="1"/>
    <col min="14086" max="14086" width="15.28515625" style="145" customWidth="1"/>
    <col min="14087" max="14336" width="12.7109375" style="145"/>
    <col min="14337" max="14337" width="16.7109375" style="145" customWidth="1"/>
    <col min="14338" max="14338" width="47" style="145" bestFit="1" customWidth="1"/>
    <col min="14339" max="14339" width="15.7109375" style="145" bestFit="1" customWidth="1"/>
    <col min="14340" max="14340" width="14.85546875" style="145" customWidth="1"/>
    <col min="14341" max="14341" width="17" style="145" bestFit="1" customWidth="1"/>
    <col min="14342" max="14342" width="15.28515625" style="145" customWidth="1"/>
    <col min="14343" max="14592" width="12.7109375" style="145"/>
    <col min="14593" max="14593" width="16.7109375" style="145" customWidth="1"/>
    <col min="14594" max="14594" width="47" style="145" bestFit="1" customWidth="1"/>
    <col min="14595" max="14595" width="15.7109375" style="145" bestFit="1" customWidth="1"/>
    <col min="14596" max="14596" width="14.85546875" style="145" customWidth="1"/>
    <col min="14597" max="14597" width="17" style="145" bestFit="1" customWidth="1"/>
    <col min="14598" max="14598" width="15.28515625" style="145" customWidth="1"/>
    <col min="14599" max="14848" width="12.7109375" style="145"/>
    <col min="14849" max="14849" width="16.7109375" style="145" customWidth="1"/>
    <col min="14850" max="14850" width="47" style="145" bestFit="1" customWidth="1"/>
    <col min="14851" max="14851" width="15.7109375" style="145" bestFit="1" customWidth="1"/>
    <col min="14852" max="14852" width="14.85546875" style="145" customWidth="1"/>
    <col min="14853" max="14853" width="17" style="145" bestFit="1" customWidth="1"/>
    <col min="14854" max="14854" width="15.28515625" style="145" customWidth="1"/>
    <col min="14855" max="15104" width="12.7109375" style="145"/>
    <col min="15105" max="15105" width="16.7109375" style="145" customWidth="1"/>
    <col min="15106" max="15106" width="47" style="145" bestFit="1" customWidth="1"/>
    <col min="15107" max="15107" width="15.7109375" style="145" bestFit="1" customWidth="1"/>
    <col min="15108" max="15108" width="14.85546875" style="145" customWidth="1"/>
    <col min="15109" max="15109" width="17" style="145" bestFit="1" customWidth="1"/>
    <col min="15110" max="15110" width="15.28515625" style="145" customWidth="1"/>
    <col min="15111" max="15360" width="12.7109375" style="145"/>
    <col min="15361" max="15361" width="16.7109375" style="145" customWidth="1"/>
    <col min="15362" max="15362" width="47" style="145" bestFit="1" customWidth="1"/>
    <col min="15363" max="15363" width="15.7109375" style="145" bestFit="1" customWidth="1"/>
    <col min="15364" max="15364" width="14.85546875" style="145" customWidth="1"/>
    <col min="15365" max="15365" width="17" style="145" bestFit="1" customWidth="1"/>
    <col min="15366" max="15366" width="15.28515625" style="145" customWidth="1"/>
    <col min="15367" max="15616" width="12.7109375" style="145"/>
    <col min="15617" max="15617" width="16.7109375" style="145" customWidth="1"/>
    <col min="15618" max="15618" width="47" style="145" bestFit="1" customWidth="1"/>
    <col min="15619" max="15619" width="15.7109375" style="145" bestFit="1" customWidth="1"/>
    <col min="15620" max="15620" width="14.85546875" style="145" customWidth="1"/>
    <col min="15621" max="15621" width="17" style="145" bestFit="1" customWidth="1"/>
    <col min="15622" max="15622" width="15.28515625" style="145" customWidth="1"/>
    <col min="15623" max="15872" width="12.7109375" style="145"/>
    <col min="15873" max="15873" width="16.7109375" style="145" customWidth="1"/>
    <col min="15874" max="15874" width="47" style="145" bestFit="1" customWidth="1"/>
    <col min="15875" max="15875" width="15.7109375" style="145" bestFit="1" customWidth="1"/>
    <col min="15876" max="15876" width="14.85546875" style="145" customWidth="1"/>
    <col min="15877" max="15877" width="17" style="145" bestFit="1" customWidth="1"/>
    <col min="15878" max="15878" width="15.28515625" style="145" customWidth="1"/>
    <col min="15879" max="16128" width="12.7109375" style="145"/>
    <col min="16129" max="16129" width="16.7109375" style="145" customWidth="1"/>
    <col min="16130" max="16130" width="47" style="145" bestFit="1" customWidth="1"/>
    <col min="16131" max="16131" width="15.7109375" style="145" bestFit="1" customWidth="1"/>
    <col min="16132" max="16132" width="14.85546875" style="145" customWidth="1"/>
    <col min="16133" max="16133" width="17" style="145" bestFit="1" customWidth="1"/>
    <col min="16134" max="16134" width="15.28515625" style="145" customWidth="1"/>
    <col min="16135" max="16384" width="12.7109375" style="145"/>
  </cols>
  <sheetData>
    <row r="1" spans="1:25" ht="15" customHeight="1" thickBot="1" x14ac:dyDescent="0.3">
      <c r="A1" s="140"/>
      <c r="B1" s="141"/>
      <c r="C1" s="142"/>
      <c r="D1" s="142"/>
      <c r="E1" s="143"/>
      <c r="F1" s="144"/>
      <c r="G1" s="144"/>
      <c r="H1" s="144"/>
      <c r="I1" s="144"/>
      <c r="J1" s="144"/>
      <c r="K1" s="144"/>
      <c r="X1" s="146"/>
      <c r="Y1" s="146"/>
    </row>
    <row r="2" spans="1:25" ht="15" customHeight="1" thickBot="1" x14ac:dyDescent="0.3">
      <c r="A2" s="147" t="s">
        <v>192</v>
      </c>
      <c r="B2" s="147" t="s">
        <v>193</v>
      </c>
      <c r="C2" s="147" t="s">
        <v>194</v>
      </c>
      <c r="D2" s="147" t="s">
        <v>195</v>
      </c>
      <c r="E2" s="147" t="s">
        <v>196</v>
      </c>
      <c r="F2" s="148"/>
      <c r="G2" s="148"/>
      <c r="H2" s="148"/>
      <c r="I2" s="148"/>
      <c r="J2" s="148"/>
      <c r="K2" s="148"/>
      <c r="X2" s="146"/>
      <c r="Y2" s="146"/>
    </row>
    <row r="3" spans="1:25" ht="16.5" thickBot="1" x14ac:dyDescent="0.3">
      <c r="A3" s="149"/>
      <c r="B3" s="147"/>
      <c r="C3" s="147"/>
      <c r="D3" s="147"/>
      <c r="E3" s="147"/>
      <c r="F3" s="150" t="e">
        <f>E3+#REF!+#REF!+#REF!+#REF!+#REF!</f>
        <v>#REF!</v>
      </c>
      <c r="G3" s="148"/>
      <c r="H3" s="148"/>
      <c r="I3" s="148"/>
      <c r="J3" s="148"/>
      <c r="K3" s="148"/>
    </row>
    <row r="4" spans="1:25" ht="32.25" thickBot="1" x14ac:dyDescent="0.3">
      <c r="A4" s="151">
        <v>1</v>
      </c>
      <c r="B4" s="152" t="s">
        <v>197</v>
      </c>
      <c r="C4" s="153">
        <v>5954.61</v>
      </c>
      <c r="D4" s="154">
        <f t="shared" ref="D4:D12" si="0">(C4/C$27)</f>
        <v>0.10169223199780172</v>
      </c>
      <c r="E4" s="155">
        <v>1</v>
      </c>
      <c r="F4" s="150"/>
      <c r="G4" s="148"/>
      <c r="H4" s="148"/>
      <c r="I4" s="148"/>
      <c r="J4" s="148"/>
      <c r="K4" s="148"/>
    </row>
    <row r="5" spans="1:25" ht="16.5" thickBot="1" x14ac:dyDescent="0.3">
      <c r="A5" s="149"/>
      <c r="B5" s="147"/>
      <c r="C5" s="147"/>
      <c r="D5" s="154">
        <f t="shared" si="0"/>
        <v>0</v>
      </c>
      <c r="E5" s="156">
        <f>C4*E4</f>
        <v>5954.61</v>
      </c>
      <c r="F5" s="150">
        <f>SUM(E5:E5)</f>
        <v>5954.61</v>
      </c>
      <c r="G5" s="148"/>
      <c r="H5" s="148"/>
      <c r="I5" s="148"/>
      <c r="J5" s="148"/>
      <c r="K5" s="148"/>
    </row>
    <row r="6" spans="1:25" ht="16.5" thickBot="1" x14ac:dyDescent="0.3">
      <c r="A6" s="157">
        <v>2</v>
      </c>
      <c r="B6" s="158" t="s">
        <v>198</v>
      </c>
      <c r="C6" s="153">
        <v>179.94</v>
      </c>
      <c r="D6" s="154">
        <f t="shared" si="0"/>
        <v>3.07299726190035E-3</v>
      </c>
      <c r="E6" s="155">
        <v>1</v>
      </c>
      <c r="F6" s="150"/>
      <c r="G6" s="148"/>
      <c r="H6" s="148"/>
      <c r="I6" s="148"/>
      <c r="J6" s="148"/>
      <c r="K6" s="148"/>
    </row>
    <row r="7" spans="1:25" ht="16.5" thickBot="1" x14ac:dyDescent="0.3">
      <c r="A7" s="149"/>
      <c r="B7" s="147"/>
      <c r="C7" s="147"/>
      <c r="D7" s="154">
        <f t="shared" si="0"/>
        <v>0</v>
      </c>
      <c r="E7" s="156">
        <f>C6*E6</f>
        <v>179.94</v>
      </c>
      <c r="F7" s="150">
        <f>SUM(E7:E7)</f>
        <v>179.94</v>
      </c>
      <c r="G7" s="148"/>
      <c r="H7" s="148"/>
      <c r="I7" s="148"/>
      <c r="J7" s="148"/>
      <c r="K7" s="148"/>
    </row>
    <row r="8" spans="1:25" ht="16.5" thickBot="1" x14ac:dyDescent="0.3">
      <c r="A8" s="157">
        <v>4</v>
      </c>
      <c r="B8" s="158" t="s">
        <v>199</v>
      </c>
      <c r="C8" s="153">
        <v>354.82</v>
      </c>
      <c r="D8" s="154">
        <f t="shared" si="0"/>
        <v>6.0595803516032137E-3</v>
      </c>
      <c r="E8" s="155">
        <v>1</v>
      </c>
      <c r="F8" s="150"/>
      <c r="G8" s="148"/>
      <c r="H8" s="148"/>
      <c r="I8" s="148"/>
      <c r="J8" s="148"/>
      <c r="K8" s="148"/>
    </row>
    <row r="9" spans="1:25" ht="16.5" thickBot="1" x14ac:dyDescent="0.3">
      <c r="A9" s="149"/>
      <c r="B9" s="147"/>
      <c r="C9" s="147"/>
      <c r="D9" s="154">
        <f t="shared" si="0"/>
        <v>0</v>
      </c>
      <c r="E9" s="156">
        <f>C8*E8</f>
        <v>354.82</v>
      </c>
      <c r="F9" s="150">
        <f>SUM(E9:E9)</f>
        <v>354.82</v>
      </c>
      <c r="G9" s="148"/>
      <c r="H9" s="148"/>
      <c r="I9" s="148"/>
      <c r="J9" s="148"/>
      <c r="K9" s="148"/>
    </row>
    <row r="10" spans="1:25" ht="16.5" thickBot="1" x14ac:dyDescent="0.3">
      <c r="A10" s="157">
        <v>5</v>
      </c>
      <c r="B10" s="158" t="s">
        <v>200</v>
      </c>
      <c r="C10" s="153">
        <v>1035.3699999999999</v>
      </c>
      <c r="D10" s="154">
        <f t="shared" si="0"/>
        <v>1.7681944954172309E-2</v>
      </c>
      <c r="E10" s="155">
        <v>1</v>
      </c>
      <c r="F10" s="150"/>
      <c r="G10" s="148"/>
      <c r="H10" s="148"/>
      <c r="I10" s="148"/>
      <c r="J10" s="148"/>
      <c r="K10" s="148"/>
    </row>
    <row r="11" spans="1:25" ht="16.5" thickBot="1" x14ac:dyDescent="0.3">
      <c r="A11" s="149"/>
      <c r="B11" s="147"/>
      <c r="C11" s="147"/>
      <c r="D11" s="154">
        <f t="shared" si="0"/>
        <v>0</v>
      </c>
      <c r="E11" s="156">
        <f>C10*E10</f>
        <v>1035.3699999999999</v>
      </c>
      <c r="F11" s="150">
        <f>SUM(E11:E11)</f>
        <v>1035.3699999999999</v>
      </c>
      <c r="G11" s="148"/>
      <c r="H11" s="148"/>
      <c r="I11" s="148"/>
      <c r="J11" s="148"/>
      <c r="K11" s="148"/>
    </row>
    <row r="12" spans="1:25" ht="16.5" thickBot="1" x14ac:dyDescent="0.3">
      <c r="A12" s="157">
        <v>11</v>
      </c>
      <c r="B12" s="158" t="s">
        <v>201</v>
      </c>
      <c r="C12" s="153">
        <v>45.14</v>
      </c>
      <c r="D12" s="154">
        <f t="shared" si="0"/>
        <v>7.7089638991987219E-4</v>
      </c>
      <c r="E12" s="155">
        <v>1</v>
      </c>
      <c r="F12" s="150"/>
      <c r="G12" s="148"/>
      <c r="H12" s="148"/>
      <c r="I12" s="148"/>
      <c r="J12" s="148"/>
      <c r="K12" s="148"/>
    </row>
    <row r="13" spans="1:25" ht="16.5" thickBot="1" x14ac:dyDescent="0.3">
      <c r="A13" s="149"/>
      <c r="B13" s="147"/>
      <c r="C13" s="147"/>
      <c r="D13" s="154"/>
      <c r="E13" s="156">
        <f>C12*E12</f>
        <v>45.14</v>
      </c>
      <c r="F13" s="150"/>
      <c r="G13" s="148"/>
      <c r="H13" s="148"/>
      <c r="I13" s="148"/>
      <c r="J13" s="148"/>
      <c r="K13" s="148"/>
    </row>
    <row r="14" spans="1:25" ht="32.25" thickBot="1" x14ac:dyDescent="0.3">
      <c r="A14" s="157">
        <v>13</v>
      </c>
      <c r="B14" s="158" t="s">
        <v>202</v>
      </c>
      <c r="C14" s="153">
        <v>980.84</v>
      </c>
      <c r="D14" s="154">
        <f>(C14/C$27)</f>
        <v>1.675068708659742E-2</v>
      </c>
      <c r="E14" s="155">
        <v>1</v>
      </c>
      <c r="F14" s="150"/>
      <c r="G14" s="148"/>
      <c r="H14" s="148"/>
      <c r="I14" s="148"/>
      <c r="J14" s="148"/>
      <c r="K14" s="148"/>
    </row>
    <row r="15" spans="1:25" ht="16.5" thickBot="1" x14ac:dyDescent="0.3">
      <c r="A15" s="159"/>
      <c r="B15" s="160"/>
      <c r="C15" s="161"/>
      <c r="D15" s="154"/>
      <c r="E15" s="156">
        <f>C14*E14</f>
        <v>980.84</v>
      </c>
      <c r="F15" s="150"/>
      <c r="G15" s="148"/>
      <c r="H15" s="148"/>
      <c r="I15" s="148"/>
      <c r="J15" s="148"/>
      <c r="K15" s="148"/>
    </row>
    <row r="16" spans="1:25" ht="48" thickBot="1" x14ac:dyDescent="0.3">
      <c r="A16" s="157">
        <v>15</v>
      </c>
      <c r="B16" s="158" t="s">
        <v>203</v>
      </c>
      <c r="C16" s="153">
        <v>11792.06</v>
      </c>
      <c r="D16" s="154">
        <f t="shared" ref="D16:D24" si="1">(C16/C$27)</f>
        <v>0.20138361727333912</v>
      </c>
      <c r="E16" s="155">
        <v>1</v>
      </c>
      <c r="F16" s="150"/>
      <c r="G16" s="148"/>
      <c r="H16" s="148"/>
      <c r="I16" s="148"/>
      <c r="J16" s="148"/>
      <c r="K16" s="148"/>
    </row>
    <row r="17" spans="1:25" ht="16.5" thickBot="1" x14ac:dyDescent="0.3">
      <c r="A17" s="149"/>
      <c r="B17" s="147"/>
      <c r="C17" s="147"/>
      <c r="D17" s="154">
        <f t="shared" si="1"/>
        <v>0</v>
      </c>
      <c r="E17" s="156">
        <f>C16*E16</f>
        <v>11792.06</v>
      </c>
      <c r="F17" s="150">
        <f>SUM(E17:E17)</f>
        <v>11792.06</v>
      </c>
      <c r="G17" s="148"/>
      <c r="H17" s="148"/>
      <c r="I17" s="148"/>
      <c r="J17" s="148"/>
      <c r="K17" s="148"/>
    </row>
    <row r="18" spans="1:25" ht="16.5" thickBot="1" x14ac:dyDescent="0.3">
      <c r="A18" s="157">
        <v>16</v>
      </c>
      <c r="B18" s="158" t="s">
        <v>204</v>
      </c>
      <c r="C18" s="153">
        <v>2943.58</v>
      </c>
      <c r="D18" s="154">
        <f t="shared" si="1"/>
        <v>5.0270163833414649E-2</v>
      </c>
      <c r="E18" s="155">
        <v>1</v>
      </c>
      <c r="F18" s="150"/>
      <c r="G18" s="148"/>
      <c r="H18" s="148"/>
      <c r="I18" s="148"/>
      <c r="J18" s="148"/>
      <c r="K18" s="148"/>
    </row>
    <row r="19" spans="1:25" ht="16.5" thickBot="1" x14ac:dyDescent="0.3">
      <c r="A19" s="149"/>
      <c r="B19" s="147"/>
      <c r="C19" s="147"/>
      <c r="D19" s="154">
        <f t="shared" si="1"/>
        <v>0</v>
      </c>
      <c r="E19" s="156">
        <f>C18*E18</f>
        <v>2943.58</v>
      </c>
      <c r="F19" s="150">
        <f>SUM(E19:E19)</f>
        <v>2943.58</v>
      </c>
      <c r="G19" s="148"/>
      <c r="H19" s="148"/>
      <c r="I19" s="148"/>
      <c r="J19" s="148"/>
      <c r="K19" s="148"/>
    </row>
    <row r="20" spans="1:25" ht="16.5" thickBot="1" x14ac:dyDescent="0.3">
      <c r="A20" s="157">
        <v>17</v>
      </c>
      <c r="B20" s="158" t="s">
        <v>205</v>
      </c>
      <c r="C20" s="153">
        <v>9477.76</v>
      </c>
      <c r="D20" s="154">
        <f t="shared" si="1"/>
        <v>0.16186023412775738</v>
      </c>
      <c r="E20" s="155">
        <v>1</v>
      </c>
      <c r="F20" s="150"/>
      <c r="G20" s="148"/>
      <c r="H20" s="148"/>
      <c r="I20" s="148"/>
      <c r="J20" s="148"/>
      <c r="K20" s="148"/>
    </row>
    <row r="21" spans="1:25" ht="16.5" thickBot="1" x14ac:dyDescent="0.3">
      <c r="A21" s="157"/>
      <c r="B21" s="160"/>
      <c r="C21" s="153"/>
      <c r="D21" s="154">
        <f t="shared" si="1"/>
        <v>0</v>
      </c>
      <c r="E21" s="156">
        <f>C20*E20</f>
        <v>9477.76</v>
      </c>
      <c r="F21" s="150"/>
      <c r="G21" s="148"/>
      <c r="H21" s="148"/>
      <c r="I21" s="148"/>
      <c r="J21" s="148"/>
      <c r="K21" s="148"/>
    </row>
    <row r="22" spans="1:25" ht="32.25" thickBot="1" x14ac:dyDescent="0.3">
      <c r="A22" s="157">
        <v>18</v>
      </c>
      <c r="B22" s="158" t="s">
        <v>206</v>
      </c>
      <c r="C22" s="153">
        <v>659.63</v>
      </c>
      <c r="D22" s="154">
        <f t="shared" si="1"/>
        <v>1.1265094942021384E-2</v>
      </c>
      <c r="E22" s="155">
        <v>1</v>
      </c>
      <c r="F22" s="150"/>
      <c r="G22" s="148"/>
      <c r="H22" s="148"/>
      <c r="I22" s="148"/>
      <c r="J22" s="148"/>
      <c r="K22" s="148"/>
    </row>
    <row r="23" spans="1:25" ht="16.5" thickBot="1" x14ac:dyDescent="0.3">
      <c r="A23" s="149"/>
      <c r="B23" s="147"/>
      <c r="C23" s="147"/>
      <c r="D23" s="154">
        <f t="shared" si="1"/>
        <v>0</v>
      </c>
      <c r="E23" s="156">
        <f>C22*E22</f>
        <v>659.63</v>
      </c>
      <c r="F23" s="150">
        <f>SUM(E23:E23)</f>
        <v>659.63</v>
      </c>
      <c r="G23" s="148"/>
      <c r="H23" s="148"/>
      <c r="I23" s="148"/>
      <c r="J23" s="148"/>
      <c r="K23" s="148"/>
    </row>
    <row r="24" spans="1:25" ht="16.5" thickBot="1" x14ac:dyDescent="0.3">
      <c r="A24" s="157">
        <v>21</v>
      </c>
      <c r="B24" s="158" t="s">
        <v>207</v>
      </c>
      <c r="C24" s="153">
        <v>25131.46</v>
      </c>
      <c r="D24" s="154">
        <f t="shared" si="1"/>
        <v>0.42919255178147253</v>
      </c>
      <c r="E24" s="155">
        <v>1</v>
      </c>
      <c r="F24" s="150"/>
      <c r="G24" s="148"/>
      <c r="H24" s="148"/>
      <c r="I24" s="148"/>
      <c r="J24" s="148"/>
      <c r="K24" s="148"/>
    </row>
    <row r="25" spans="1:25" ht="16.5" thickBot="1" x14ac:dyDescent="0.3">
      <c r="A25" s="149"/>
      <c r="B25" s="147"/>
      <c r="C25" s="147"/>
      <c r="D25" s="162"/>
      <c r="E25" s="156">
        <f>C24*E24</f>
        <v>25131.46</v>
      </c>
      <c r="F25" s="150">
        <f>SUM(E25:E25)</f>
        <v>25131.46</v>
      </c>
      <c r="G25" s="148"/>
      <c r="H25" s="148"/>
      <c r="I25" s="148"/>
      <c r="J25" s="148"/>
      <c r="K25" s="148"/>
    </row>
    <row r="26" spans="1:25" ht="12" customHeight="1" thickBot="1" x14ac:dyDescent="0.3">
      <c r="A26" s="163"/>
      <c r="B26" s="164"/>
      <c r="C26" s="165"/>
      <c r="D26" s="166"/>
      <c r="E26" s="167"/>
      <c r="F26" s="150"/>
      <c r="G26" s="144"/>
      <c r="H26" s="144"/>
      <c r="I26" s="144"/>
      <c r="J26" s="144"/>
      <c r="K26" s="144"/>
      <c r="L26" s="168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</row>
    <row r="27" spans="1:25" ht="15.75" thickBot="1" x14ac:dyDescent="0.25">
      <c r="A27" s="192"/>
      <c r="B27" s="163" t="s">
        <v>208</v>
      </c>
      <c r="C27" s="170">
        <f>C4+C6+C8+C10+C12+C14+C16+C18+C20+C22+C24</f>
        <v>58555.21</v>
      </c>
      <c r="D27" s="171">
        <f>SUM(D4:D26)</f>
        <v>1</v>
      </c>
      <c r="E27" s="165"/>
      <c r="F27" s="150"/>
      <c r="G27" s="144"/>
      <c r="H27" s="144"/>
      <c r="I27" s="144"/>
      <c r="J27" s="144"/>
      <c r="K27" s="144"/>
      <c r="N27" s="172"/>
      <c r="O27" s="172"/>
      <c r="P27" s="172"/>
      <c r="Q27" s="172"/>
      <c r="R27" s="172"/>
      <c r="S27" s="172"/>
      <c r="T27" s="172"/>
      <c r="U27" s="172"/>
      <c r="V27" s="172"/>
      <c r="W27" s="172"/>
    </row>
    <row r="28" spans="1:25" ht="15.75" thickBot="1" x14ac:dyDescent="0.25">
      <c r="A28" s="192"/>
      <c r="B28" s="173" t="s">
        <v>209</v>
      </c>
      <c r="C28" s="170">
        <f>(C27*0.2572)-0.01</f>
        <v>15060.390011999998</v>
      </c>
      <c r="D28" s="166" t="s">
        <v>210</v>
      </c>
      <c r="E28" s="165"/>
      <c r="F28" s="150"/>
      <c r="G28" s="144"/>
      <c r="H28" s="144"/>
      <c r="I28" s="144"/>
      <c r="J28" s="144"/>
      <c r="K28" s="144"/>
      <c r="N28" s="172"/>
      <c r="O28" s="172"/>
      <c r="P28" s="172"/>
      <c r="Q28" s="172"/>
      <c r="R28" s="172"/>
      <c r="S28" s="172"/>
      <c r="T28" s="172"/>
      <c r="U28" s="172"/>
      <c r="V28" s="172"/>
      <c r="W28" s="172"/>
    </row>
    <row r="29" spans="1:25" ht="15.75" thickBot="1" x14ac:dyDescent="0.25">
      <c r="A29" s="192"/>
      <c r="B29" s="173" t="s">
        <v>211</v>
      </c>
      <c r="C29" s="170">
        <f>C27+C28</f>
        <v>73615.600011999995</v>
      </c>
      <c r="D29" s="166"/>
      <c r="E29" s="165"/>
      <c r="F29" s="150"/>
      <c r="G29" s="144"/>
      <c r="H29" s="144"/>
      <c r="I29" s="144"/>
      <c r="J29" s="144"/>
      <c r="K29" s="144"/>
      <c r="N29" s="172"/>
      <c r="O29" s="172"/>
      <c r="P29" s="172"/>
      <c r="Q29" s="172"/>
      <c r="R29" s="172"/>
      <c r="S29" s="172"/>
      <c r="T29" s="172"/>
      <c r="U29" s="172"/>
      <c r="V29" s="172"/>
      <c r="W29" s="172"/>
    </row>
    <row r="30" spans="1:25" ht="15" customHeight="1" thickBot="1" x14ac:dyDescent="0.3">
      <c r="A30" s="193" t="s">
        <v>212</v>
      </c>
      <c r="B30" s="193"/>
      <c r="C30" s="193"/>
      <c r="D30" s="193"/>
      <c r="E30" s="193"/>
      <c r="F30" s="150"/>
      <c r="G30" s="174"/>
      <c r="H30" s="174"/>
      <c r="I30" s="174"/>
      <c r="J30" s="174"/>
      <c r="K30" s="174"/>
    </row>
    <row r="31" spans="1:25" ht="16.5" thickBot="1" x14ac:dyDescent="0.3">
      <c r="A31" s="194" t="s">
        <v>213</v>
      </c>
      <c r="B31" s="147" t="s">
        <v>214</v>
      </c>
      <c r="C31" s="147"/>
      <c r="D31" s="147"/>
      <c r="E31" s="175">
        <f>E25+E23+E21+E19+E17+E15+E13+E11+E9+E7+E5</f>
        <v>58555.21</v>
      </c>
      <c r="F31" s="150">
        <f>SUM(E31:E31)</f>
        <v>58555.21</v>
      </c>
      <c r="G31" s="176"/>
      <c r="H31" s="176"/>
      <c r="I31" s="176"/>
      <c r="J31" s="176"/>
      <c r="K31" s="176"/>
    </row>
    <row r="32" spans="1:25" ht="15.75" thickBot="1" x14ac:dyDescent="0.25">
      <c r="A32" s="194"/>
      <c r="B32" s="163" t="s">
        <v>209</v>
      </c>
      <c r="C32" s="165"/>
      <c r="D32" s="165"/>
      <c r="E32" s="170">
        <f>(E31*0.2572)-0.01</f>
        <v>15060.390011999998</v>
      </c>
      <c r="F32" s="150">
        <f>SUM(E32:E32)</f>
        <v>15060.390011999998</v>
      </c>
      <c r="G32" s="177"/>
      <c r="H32" s="177"/>
      <c r="I32" s="177"/>
      <c r="J32" s="177"/>
      <c r="K32" s="177"/>
    </row>
    <row r="33" spans="1:11" ht="15.75" customHeight="1" thickBot="1" x14ac:dyDescent="0.25">
      <c r="A33" s="194"/>
      <c r="B33" s="163" t="s">
        <v>215</v>
      </c>
      <c r="C33" s="165"/>
      <c r="D33" s="165"/>
      <c r="E33" s="170">
        <f>E31+E32</f>
        <v>73615.600011999995</v>
      </c>
      <c r="F33" s="150">
        <f>SUM(F31:F32)</f>
        <v>73615.600011999995</v>
      </c>
      <c r="G33" s="177"/>
      <c r="H33" s="177"/>
      <c r="I33" s="177"/>
      <c r="J33" s="177"/>
      <c r="K33" s="177"/>
    </row>
    <row r="34" spans="1:11" ht="16.5" thickBot="1" x14ac:dyDescent="0.3">
      <c r="A34" s="194"/>
      <c r="B34" s="147" t="s">
        <v>216</v>
      </c>
      <c r="C34" s="147"/>
      <c r="D34" s="147"/>
      <c r="E34" s="178">
        <v>0</v>
      </c>
      <c r="F34" s="150"/>
      <c r="G34" s="179"/>
      <c r="H34" s="179"/>
      <c r="I34" s="179"/>
      <c r="J34" s="179"/>
      <c r="K34" s="179"/>
    </row>
    <row r="35" spans="1:11" ht="16.5" thickBot="1" x14ac:dyDescent="0.3">
      <c r="A35" s="194"/>
      <c r="B35" s="163" t="s">
        <v>209</v>
      </c>
      <c r="C35" s="147"/>
      <c r="D35" s="147"/>
      <c r="E35" s="178"/>
      <c r="F35" s="179"/>
      <c r="G35" s="179"/>
      <c r="H35" s="179"/>
      <c r="I35" s="179"/>
      <c r="J35" s="179"/>
      <c r="K35" s="179"/>
    </row>
    <row r="36" spans="1:11" ht="15.75" thickBot="1" x14ac:dyDescent="0.25">
      <c r="A36" s="194"/>
      <c r="B36" s="163" t="s">
        <v>217</v>
      </c>
      <c r="C36" s="165"/>
      <c r="D36" s="165"/>
      <c r="E36" s="170"/>
      <c r="F36" s="177"/>
      <c r="G36" s="177"/>
      <c r="H36" s="177"/>
      <c r="I36" s="177"/>
      <c r="J36" s="177"/>
      <c r="K36" s="177"/>
    </row>
  </sheetData>
  <mergeCells count="3">
    <mergeCell ref="A27:A29"/>
    <mergeCell ref="A30:E30"/>
    <mergeCell ref="A31:A36"/>
  </mergeCells>
  <printOptions horizontalCentered="1" verticalCentered="1"/>
  <pageMargins left="0.27559055118110237" right="0.15748031496062992" top="0.62992125984251968" bottom="0.19685039370078741" header="0.23622047244094491" footer="0.39370078740157483"/>
  <pageSetup paperSize="9" scale="60" fitToWidth="3" orientation="landscape" horizontalDpi="300" verticalDpi="300" r:id="rId1"/>
  <headerFooter alignWithMargins="0">
    <oddHeader>&amp;L&amp;G&amp;CMON.PMP-33-13-MC004- CRONOGRAMA FISICO-FINACEIRO
RUA DO IMPERADOR LADO ÍMPAR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MEMÓRIA</vt:lpstr>
      <vt:lpstr>SE CENTRO ADM</vt:lpstr>
      <vt:lpstr>CRONOGRAMA</vt:lpstr>
      <vt:lpstr>CRONOGRAMA!Area_de_impressao</vt:lpstr>
      <vt:lpstr>MEMÓRIA!Area_de_impressao</vt:lpstr>
      <vt:lpstr>'SE CENTRO ADM'!Titulos_de_impressao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Leonidas</dc:creator>
  <cp:lastModifiedBy>Leonidas</cp:lastModifiedBy>
  <cp:lastPrinted>2020-07-10T16:32:54Z</cp:lastPrinted>
  <dcterms:created xsi:type="dcterms:W3CDTF">2020-06-30T09:38:49Z</dcterms:created>
  <dcterms:modified xsi:type="dcterms:W3CDTF">2020-07-14T16:19:04Z</dcterms:modified>
</cp:coreProperties>
</file>