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5480" windowHeight="7485" activeTab="4"/>
  </bookViews>
  <sheets>
    <sheet name="Cronograma" sheetId="2" r:id="rId1"/>
    <sheet name="Memória" sheetId="3" r:id="rId2"/>
    <sheet name="Planilha M. O." sheetId="4" r:id="rId3"/>
    <sheet name="Fator K" sheetId="5" r:id="rId4"/>
    <sheet name="Planilha Licitatória" sheetId="6" r:id="rId5"/>
  </sheets>
  <definedNames>
    <definedName name="_xlnm.Print_Area" localSheetId="0">Cronograma!$A$1:$G$30</definedName>
    <definedName name="_xlnm.Print_Area" localSheetId="1">Memória!$A$1:$H$35</definedName>
  </definedNames>
  <calcPr calcId="124519"/>
</workbook>
</file>

<file path=xl/calcChain.xml><?xml version="1.0" encoding="utf-8"?>
<calcChain xmlns="http://schemas.openxmlformats.org/spreadsheetml/2006/main">
  <c r="D36" i="3"/>
  <c r="C25" i="5"/>
  <c r="C47"/>
  <c r="C45"/>
  <c r="E20" i="3"/>
  <c r="F20"/>
  <c r="G20"/>
  <c r="H20"/>
  <c r="D20"/>
  <c r="E14"/>
  <c r="F14"/>
  <c r="G14"/>
  <c r="H14"/>
  <c r="D14"/>
  <c r="C43" i="5"/>
  <c r="C42"/>
  <c r="C41"/>
  <c r="C40"/>
  <c r="C39"/>
  <c r="C38"/>
  <c r="C37" s="1"/>
  <c r="C26" s="1"/>
  <c r="C32"/>
  <c r="C31"/>
  <c r="C30"/>
  <c r="C29"/>
  <c r="C28" s="1"/>
  <c r="C24" s="1"/>
  <c r="C23" l="1"/>
  <c r="F24" i="4" l="1"/>
  <c r="H24" s="1"/>
  <c r="F23"/>
  <c r="H23" s="1"/>
  <c r="F14"/>
  <c r="H14" s="1"/>
  <c r="F13"/>
  <c r="H13" s="1"/>
  <c r="E34" i="3"/>
  <c r="F16" i="4" s="1"/>
  <c r="H16" s="1"/>
  <c r="F34" i="3"/>
  <c r="F21" i="4" s="1"/>
  <c r="H21" s="1"/>
  <c r="G34" i="3"/>
  <c r="F26" i="4" s="1"/>
  <c r="H26" s="1"/>
  <c r="H34" i="3"/>
  <c r="D34"/>
  <c r="F11" i="4" s="1"/>
  <c r="H11" s="1"/>
  <c r="E27" i="3"/>
  <c r="F15" i="4" s="1"/>
  <c r="H15" s="1"/>
  <c r="F27" i="3"/>
  <c r="F20" i="4" s="1"/>
  <c r="H20" s="1"/>
  <c r="G27" i="3"/>
  <c r="F25" i="4" s="1"/>
  <c r="H25" s="1"/>
  <c r="H27" i="3"/>
  <c r="F30" i="4" s="1"/>
  <c r="H30" s="1"/>
  <c r="D27" i="3"/>
  <c r="F10" i="4" s="1"/>
  <c r="H10" s="1"/>
  <c r="F29"/>
  <c r="H29" s="1"/>
  <c r="F9"/>
  <c r="H9" s="1"/>
  <c r="F18"/>
  <c r="H18" s="1"/>
  <c r="F28"/>
  <c r="H28" s="1"/>
  <c r="F8"/>
  <c r="H8" s="1"/>
  <c r="H17" i="2"/>
  <c r="H16"/>
  <c r="H14"/>
  <c r="I14" s="1"/>
  <c r="H12"/>
  <c r="I12" s="1"/>
  <c r="H10"/>
  <c r="I10" s="1"/>
  <c r="H8"/>
  <c r="I8" s="1"/>
  <c r="H7"/>
  <c r="H33" i="4" l="1"/>
  <c r="H35"/>
  <c r="H27"/>
  <c r="G35" i="3"/>
  <c r="G36" s="1"/>
  <c r="E35"/>
  <c r="E36" s="1"/>
  <c r="H17" i="4"/>
  <c r="F35" i="3"/>
  <c r="F36" s="1"/>
  <c r="H35"/>
  <c r="H36" s="1"/>
  <c r="F31" i="4"/>
  <c r="H31" s="1"/>
  <c r="H32" s="1"/>
  <c r="D35" i="3"/>
  <c r="F19" i="4"/>
  <c r="H19" s="1"/>
  <c r="H22" s="1"/>
  <c r="H12"/>
  <c r="D37" i="3" l="1"/>
  <c r="H36" i="4"/>
  <c r="H34"/>
  <c r="C13" i="5"/>
  <c r="C11"/>
  <c r="C12"/>
  <c r="C10"/>
  <c r="C9"/>
  <c r="H37" i="4" l="1"/>
  <c r="C8" i="5"/>
  <c r="C49" s="1"/>
  <c r="I35" i="4" l="1"/>
  <c r="D12" i="2" s="1"/>
  <c r="I33" i="4"/>
  <c r="I34"/>
  <c r="D10" i="2" s="1"/>
  <c r="D17" i="6"/>
  <c r="D7"/>
  <c r="C12" i="2"/>
  <c r="C8"/>
  <c r="E9" s="1"/>
  <c r="D23" i="6"/>
  <c r="D12"/>
  <c r="C14" i="2"/>
  <c r="C10"/>
  <c r="G11" s="1"/>
  <c r="I36" i="4"/>
  <c r="D14" i="2" s="1"/>
  <c r="E13"/>
  <c r="H13" s="1"/>
  <c r="I13" s="1"/>
  <c r="G13"/>
  <c r="F13"/>
  <c r="E15"/>
  <c r="G15"/>
  <c r="F15"/>
  <c r="E11"/>
  <c r="F11"/>
  <c r="G9"/>
  <c r="D9"/>
  <c r="D11"/>
  <c r="H15"/>
  <c r="I15" s="1"/>
  <c r="H21"/>
  <c r="I21" s="1"/>
  <c r="H20"/>
  <c r="I20" s="1"/>
  <c r="G19" l="1"/>
  <c r="D8"/>
  <c r="D17" s="1"/>
  <c r="I37" i="4"/>
  <c r="D29" i="6"/>
  <c r="C17" i="2"/>
  <c r="D13"/>
  <c r="F9"/>
  <c r="F19" s="1"/>
  <c r="D15"/>
  <c r="H9"/>
  <c r="I9" s="1"/>
  <c r="E19"/>
  <c r="H11"/>
  <c r="I11" s="1"/>
  <c r="H26"/>
  <c r="H19" l="1"/>
  <c r="I19" s="1"/>
  <c r="E25"/>
  <c r="F25" s="1"/>
  <c r="G25" s="1"/>
  <c r="H25" s="1"/>
  <c r="H27"/>
</calcChain>
</file>

<file path=xl/sharedStrings.xml><?xml version="1.0" encoding="utf-8"?>
<sst xmlns="http://schemas.openxmlformats.org/spreadsheetml/2006/main" count="237" uniqueCount="117">
  <si>
    <t>SOLICITANTE:</t>
  </si>
  <si>
    <t>PROJETO:</t>
  </si>
  <si>
    <t>LOCAL:</t>
  </si>
  <si>
    <t>DESCRIÇÃO</t>
  </si>
  <si>
    <t>Unid.</t>
  </si>
  <si>
    <t>Quant</t>
  </si>
  <si>
    <t>Preço Unitário</t>
  </si>
  <si>
    <t>Total</t>
  </si>
  <si>
    <t>ITEM</t>
  </si>
  <si>
    <t>VALOR</t>
  </si>
  <si>
    <t>%</t>
  </si>
  <si>
    <t>H</t>
  </si>
  <si>
    <t>ELABORAÇÃO DE PROJETOS PRELIMINARES, BASICOS E EXECUTIVO PARA RESTAURAÇÃO DO TEATRO MUNICIPAL DE PETRÓPOLIS E REFORMA DO SEU ANEXO</t>
  </si>
  <si>
    <t>CATÁLOGO</t>
  </si>
  <si>
    <t>SERVIÇO</t>
  </si>
  <si>
    <t>SINAPI</t>
  </si>
  <si>
    <t>CÓDIGO</t>
  </si>
  <si>
    <t>Arquiteto Senior</t>
  </si>
  <si>
    <t>Diagnóstico</t>
  </si>
  <si>
    <t>Mapeamento de danos</t>
  </si>
  <si>
    <t>Orçamento Preliminar</t>
  </si>
  <si>
    <t>Engenheiro Civil de Obra Senior</t>
  </si>
  <si>
    <t>Engenheiro Eletricista</t>
  </si>
  <si>
    <t>90775</t>
  </si>
  <si>
    <t>Desenhista Projetista</t>
  </si>
  <si>
    <t>PRAÇA DOS EXPEDICIONÁRIOS E RUA NILO PEÇANHA, Nº 51, CENTRO - PETRÓPOLIS/RJ</t>
  </si>
  <si>
    <t>90779</t>
  </si>
  <si>
    <t>91677</t>
  </si>
  <si>
    <t xml:space="preserve">           CRONOGRAMA FISICO-FINANCEIRO</t>
  </si>
  <si>
    <t>PREFEITURA MUNICIPAL DE PETRÓPOLIS</t>
  </si>
  <si>
    <t>Serviço: Elaboração de Projetos Preliminares, Basicos e Executivo para Restauração do Teatro Municipal de Petrópolis e Reforma do seu Anexo</t>
  </si>
  <si>
    <t>MÊS 1</t>
  </si>
  <si>
    <t>MÊS 2</t>
  </si>
  <si>
    <t>MÊS 3</t>
  </si>
  <si>
    <t>PREVISTO X REALIZADO</t>
  </si>
  <si>
    <t>PREVISTO</t>
  </si>
  <si>
    <t>MENSAL</t>
  </si>
  <si>
    <t>REALIZADO</t>
  </si>
  <si>
    <t>ACUMULADO</t>
  </si>
  <si>
    <t>Projeto Executivo</t>
  </si>
  <si>
    <t>PRAÇA DOS EXPEDICIONÁRIOS E RUA NILO PEÇANHA, Nº 51, CENTRO  - PETRÓPOLIS/RJ</t>
  </si>
  <si>
    <t>Produto 1</t>
  </si>
  <si>
    <t>Produto 2</t>
  </si>
  <si>
    <t xml:space="preserve"> Identificação e Conhecimento do Prédio</t>
  </si>
  <si>
    <t xml:space="preserve">Pesquisa Histórica </t>
  </si>
  <si>
    <t xml:space="preserve">Levantamento Fisisco e Cadastral </t>
  </si>
  <si>
    <t xml:space="preserve"> Analise Tipológica, Identificação de Materiais e Sistema Construtivo</t>
  </si>
  <si>
    <t xml:space="preserve"> Analise do Estado de Conservação - Materiais, Sistema Estrutural e Agentes Degradadores</t>
  </si>
  <si>
    <t>Caracterização dos danos de Fundação e Estruturais</t>
  </si>
  <si>
    <t>Anteprojeto</t>
  </si>
  <si>
    <t>Anteprojeto de Restauro</t>
  </si>
  <si>
    <t>Concepções para projetos complementares</t>
  </si>
  <si>
    <t>Especificações Preliminares</t>
  </si>
  <si>
    <t>Produto 3</t>
  </si>
  <si>
    <t xml:space="preserve">Projeto executivo - Restauro </t>
  </si>
  <si>
    <t>Projetos Executivos Complementares - Estrutura, Hidro Sanitárias, Ar Condicionado, Elétrica, Telefonia e Lógica</t>
  </si>
  <si>
    <t>Memoriais Descritivos</t>
  </si>
  <si>
    <t>Cadernos de Especificações Técnicas</t>
  </si>
  <si>
    <t>Orçamento para Execução</t>
  </si>
  <si>
    <t>Produto 4</t>
  </si>
  <si>
    <t>Memoriais Descritivos Preliminares</t>
  </si>
  <si>
    <t>Descrição</t>
  </si>
  <si>
    <t>PRODUTO</t>
  </si>
  <si>
    <t>Ensaios e Testes / Relatório</t>
  </si>
  <si>
    <t>88255</t>
  </si>
  <si>
    <t>TOTAL:</t>
  </si>
  <si>
    <t>Auxiliar Técnico de Engenharia</t>
  </si>
  <si>
    <t xml:space="preserve">Arquiteto de Obra Senior </t>
  </si>
  <si>
    <t xml:space="preserve">Auxiliar Técnico de Engenharia </t>
  </si>
  <si>
    <t>SUB-TOTAL:</t>
  </si>
  <si>
    <t>Sub-Total:</t>
  </si>
  <si>
    <t>I0 - Abril/2016</t>
  </si>
  <si>
    <t>Elaboração de Projetos Preliminares, Básicos e Executivo para Restauração do Teatro Municipal de Petrópolis e Reforma do seu Anexo</t>
  </si>
  <si>
    <t>PV = CD x K + DD x TRDE</t>
  </si>
  <si>
    <t>K = ((1 + K1 + K2)(1+K3)) / (1-K4)</t>
  </si>
  <si>
    <t>TRDE = (1 + K3) / (1 - K4)</t>
  </si>
  <si>
    <t>K1 = 117,78% (1,1778) - Encargos sobre a Mão de Obra</t>
  </si>
  <si>
    <t>K2 = 20% (0,20) - Administração Central da Empresa</t>
  </si>
  <si>
    <t>K3 = 12% (0,12) - Remuneração Bruta da Empresa</t>
  </si>
  <si>
    <t>K4 = ISS + PIS + + COFINS = 3% + 0,65% + 3% = 6,65% (0,065)</t>
  </si>
  <si>
    <t>Impressão em papel A4 (preto e branco) - estimado 800 folhas com preço médio de R$ 0,15/unid.</t>
  </si>
  <si>
    <t>Impressão em papel A4 (colorida) - estimado 200 folhas com preço médio de R$ 1,40/unid.</t>
  </si>
  <si>
    <r>
      <t>Plotagem projetos em tamanho A</t>
    </r>
    <r>
      <rPr>
        <vertAlign val="subscript"/>
        <sz val="11"/>
        <color theme="1"/>
        <rFont val="Calibri"/>
        <family val="2"/>
        <scheme val="minor"/>
      </rPr>
      <t xml:space="preserve">0 </t>
    </r>
    <r>
      <rPr>
        <sz val="11"/>
        <color theme="1"/>
        <rFont val="Calibri"/>
        <family val="2"/>
        <scheme val="minor"/>
      </rPr>
      <t xml:space="preserve"> - Estimado 30 pranchas com preço médio de R$ 7,25/m</t>
    </r>
  </si>
  <si>
    <r>
      <t>Encadernação</t>
    </r>
    <r>
      <rPr>
        <vertAlign val="sub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- Estimado 20 encadernações com preço médio de R$ 4,00/unid.</t>
    </r>
  </si>
  <si>
    <t>Considerando a tabela do Crea/Rj para projetos com custos acima de quinze mil reais</t>
  </si>
  <si>
    <t>EPI - Óculos de proteção (03 peças a R$ 9,90)</t>
  </si>
  <si>
    <t>EPI - Capacete (03 peças a R$ 46,70)</t>
  </si>
  <si>
    <t>EPI - Luva (03 peças a R$ 30,00)</t>
  </si>
  <si>
    <t>EPI - Cinto de segurança (03 peças a R$ 131,48)</t>
  </si>
  <si>
    <t>Vale transporte - estimado duas passagens de onibus a R$ 7,00 por dia para 03 profissionais durante 02 meses trabalhando 05 dias por semana</t>
  </si>
  <si>
    <t>Alimentação - estimado R$ 6,00 de café da manhã e mais R$ 15,00 de almoço para 03 profissionais durante 02 meses trabalhando 05 dias por semana</t>
  </si>
  <si>
    <t>CD - CUSTO DIRETO DE MÃO DE OBRA (sem os encargos sociais)</t>
  </si>
  <si>
    <t xml:space="preserve"> - Arquiteto Senior (90770 - SINAPI)</t>
  </si>
  <si>
    <t xml:space="preserve"> - Desenhista Projetista (90775 - SINAPI)</t>
  </si>
  <si>
    <t xml:space="preserve"> - Engenheiro Civil de Obra Senior (90779 - SINAPI)</t>
  </si>
  <si>
    <t xml:space="preserve"> - Engenheiro Eletricista (91677 - SINAPI)</t>
  </si>
  <si>
    <t xml:space="preserve"> - Auxiliar Técnico de Engenharia (88255 - SINAPI)</t>
  </si>
  <si>
    <t>DD - DESPESAS DIRETAS</t>
  </si>
  <si>
    <t xml:space="preserve"> - Custos com Impressão e Serviços Gráficos</t>
  </si>
  <si>
    <t xml:space="preserve"> - Anotações de Responsabilidade Técnica</t>
  </si>
  <si>
    <t xml:space="preserve"> - Encargos Complementares (epi, vale transporte, alimentação, etc)</t>
  </si>
  <si>
    <t>Solicitante:</t>
  </si>
  <si>
    <t>MEMÓRIA DE CALCULO</t>
  </si>
  <si>
    <t xml:space="preserve">CALCULO DO PREÇO DE VENDA </t>
  </si>
  <si>
    <t>Projeto:</t>
  </si>
  <si>
    <t>Local:</t>
  </si>
  <si>
    <t>Praça dos Expedicionários e rua Nilo Peçanha, nº 51 - Centro - Petrópolis/RJ</t>
  </si>
  <si>
    <t>Total do Produto 1</t>
  </si>
  <si>
    <t>Total do Produto 2</t>
  </si>
  <si>
    <t>Total do Produto 3</t>
  </si>
  <si>
    <t>Total do Produto 4</t>
  </si>
  <si>
    <t>Total do Orçamento</t>
  </si>
  <si>
    <t xml:space="preserve">Prospecções </t>
  </si>
  <si>
    <t>TOTAL FINANCEIRO (INDIVIDUAL):</t>
  </si>
  <si>
    <t>TOTAL FINANCEIRO (GERAL):</t>
  </si>
  <si>
    <t>PLANILHA DE OBRA</t>
  </si>
  <si>
    <t>SECRETARIA DE OBRAS, HABITAÇÃO E REGULARIZAÇÃO FUNDIÁRIA</t>
  </si>
</sst>
</file>

<file path=xl/styles.xml><?xml version="1.0" encoding="utf-8"?>
<styleSheet xmlns="http://schemas.openxmlformats.org/spreadsheetml/2006/main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 &quot;#,##0.00"/>
    <numFmt numFmtId="165" formatCode="#,##0.0"/>
    <numFmt numFmtId="166" formatCode="0.00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b/>
      <sz val="10"/>
      <color indexed="12"/>
      <name val="Calibri"/>
      <family val="2"/>
    </font>
    <font>
      <sz val="10"/>
      <color indexed="12"/>
      <name val="Arial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0"/>
      <color indexed="8"/>
      <name val="Calibri"/>
      <family val="2"/>
    </font>
    <font>
      <u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indexed="8"/>
      <name val="Calibri"/>
      <family val="2"/>
    </font>
    <font>
      <sz val="11"/>
      <name val="Arial"/>
      <family val="2"/>
    </font>
    <font>
      <vertAlign val="subscript"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407">
    <xf numFmtId="0" fontId="0" fillId="0" borderId="0" xfId="0"/>
    <xf numFmtId="0" fontId="2" fillId="0" borderId="0" xfId="0" applyFont="1"/>
    <xf numFmtId="0" fontId="2" fillId="0" borderId="0" xfId="0" applyFont="1" applyAlignment="1">
      <alignment vertical="justify"/>
    </xf>
    <xf numFmtId="43" fontId="2" fillId="0" borderId="0" xfId="1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43" fontId="2" fillId="0" borderId="0" xfId="1" applyFont="1" applyAlignment="1">
      <alignment horizontal="right" vertical="top"/>
    </xf>
    <xf numFmtId="43" fontId="2" fillId="0" borderId="0" xfId="1" applyFont="1" applyFill="1" applyAlignment="1">
      <alignment vertical="top"/>
    </xf>
    <xf numFmtId="164" fontId="0" fillId="0" borderId="1" xfId="0" applyNumberFormat="1" applyFont="1" applyBorder="1" applyAlignment="1">
      <alignment vertical="center"/>
    </xf>
    <xf numFmtId="0" fontId="0" fillId="0" borderId="0" xfId="0" applyFont="1"/>
    <xf numFmtId="43" fontId="0" fillId="0" borderId="1" xfId="1" applyFont="1" applyBorder="1" applyAlignment="1">
      <alignment horizontal="right" vertical="center"/>
    </xf>
    <xf numFmtId="43" fontId="0" fillId="0" borderId="0" xfId="1" applyFont="1" applyFill="1" applyBorder="1" applyAlignment="1">
      <alignment vertical="top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right" vertical="top"/>
    </xf>
    <xf numFmtId="43" fontId="0" fillId="0" borderId="0" xfId="1" applyFont="1" applyAlignment="1">
      <alignment vertical="top"/>
    </xf>
    <xf numFmtId="0" fontId="0" fillId="0" borderId="0" xfId="0" applyFont="1" applyAlignment="1">
      <alignment vertical="justify"/>
    </xf>
    <xf numFmtId="0" fontId="0" fillId="0" borderId="0" xfId="0" applyFont="1" applyAlignment="1">
      <alignment horizontal="center" vertical="top"/>
    </xf>
    <xf numFmtId="43" fontId="0" fillId="0" borderId="0" xfId="1" applyFont="1" applyAlignment="1">
      <alignment horizontal="right" vertical="top"/>
    </xf>
    <xf numFmtId="43" fontId="0" fillId="0" borderId="0" xfId="1" applyFont="1" applyFill="1" applyAlignment="1">
      <alignment vertical="top"/>
    </xf>
    <xf numFmtId="0" fontId="4" fillId="0" borderId="0" xfId="0" quotePrefix="1" applyFont="1" applyBorder="1" applyAlignment="1" applyProtection="1">
      <alignment horizontal="left"/>
    </xf>
    <xf numFmtId="0" fontId="3" fillId="0" borderId="0" xfId="0" applyFont="1" applyBorder="1" applyProtection="1"/>
    <xf numFmtId="0" fontId="4" fillId="0" borderId="0" xfId="0" applyFont="1" applyBorder="1" applyAlignment="1" applyProtection="1">
      <alignment horizontal="left"/>
    </xf>
    <xf numFmtId="0" fontId="4" fillId="0" borderId="0" xfId="0" applyFont="1" applyBorder="1" applyProtection="1"/>
    <xf numFmtId="0" fontId="6" fillId="0" borderId="1" xfId="0" applyFont="1" applyBorder="1" applyAlignment="1" applyProtection="1">
      <alignment horizontal="center"/>
    </xf>
    <xf numFmtId="0" fontId="6" fillId="0" borderId="4" xfId="0" applyFont="1" applyBorder="1" applyAlignment="1" applyProtection="1">
      <alignment horizontal="center"/>
    </xf>
    <xf numFmtId="0" fontId="6" fillId="0" borderId="13" xfId="0" applyFont="1" applyBorder="1" applyAlignment="1" applyProtection="1">
      <alignment horizontal="center"/>
    </xf>
    <xf numFmtId="0" fontId="8" fillId="0" borderId="5" xfId="0" applyFont="1" applyBorder="1" applyProtection="1"/>
    <xf numFmtId="4" fontId="9" fillId="0" borderId="8" xfId="0" applyNumberFormat="1" applyFont="1" applyBorder="1" applyProtection="1"/>
    <xf numFmtId="10" fontId="8" fillId="0" borderId="5" xfId="0" applyNumberFormat="1" applyFont="1" applyBorder="1" applyProtection="1"/>
    <xf numFmtId="10" fontId="8" fillId="3" borderId="9" xfId="2" quotePrefix="1" applyNumberFormat="1" applyFont="1" applyFill="1" applyBorder="1" applyAlignment="1" applyProtection="1">
      <alignment horizontal="center"/>
    </xf>
    <xf numFmtId="10" fontId="8" fillId="3" borderId="8" xfId="2" quotePrefix="1" applyNumberFormat="1" applyFont="1" applyFill="1" applyBorder="1" applyAlignment="1" applyProtection="1">
      <alignment horizontal="center"/>
    </xf>
    <xf numFmtId="0" fontId="8" fillId="0" borderId="10" xfId="0" applyFont="1" applyBorder="1" applyProtection="1"/>
    <xf numFmtId="4" fontId="9" fillId="0" borderId="11" xfId="0" applyNumberFormat="1" applyFont="1" applyBorder="1" applyProtection="1"/>
    <xf numFmtId="10" fontId="8" fillId="0" borderId="10" xfId="0" applyNumberFormat="1" applyFont="1" applyBorder="1" applyProtection="1"/>
    <xf numFmtId="4" fontId="8" fillId="2" borderId="10" xfId="2" applyNumberFormat="1" applyFont="1" applyFill="1" applyBorder="1" applyAlignment="1" applyProtection="1">
      <alignment horizontal="center"/>
    </xf>
    <xf numFmtId="0" fontId="10" fillId="0" borderId="2" xfId="0" applyFont="1" applyBorder="1"/>
    <xf numFmtId="0" fontId="8" fillId="0" borderId="3" xfId="0" applyFont="1" applyBorder="1" applyProtection="1"/>
    <xf numFmtId="10" fontId="8" fillId="0" borderId="3" xfId="0" applyNumberFormat="1" applyFont="1" applyBorder="1" applyProtection="1"/>
    <xf numFmtId="4" fontId="8" fillId="2" borderId="3" xfId="2" applyNumberFormat="1" applyFont="1" applyFill="1" applyBorder="1" applyAlignment="1" applyProtection="1">
      <alignment horizontal="center"/>
    </xf>
    <xf numFmtId="0" fontId="8" fillId="2" borderId="3" xfId="0" applyFont="1" applyFill="1" applyBorder="1" applyProtection="1"/>
    <xf numFmtId="0" fontId="8" fillId="0" borderId="13" xfId="0" applyFont="1" applyBorder="1" applyAlignment="1" applyProtection="1">
      <alignment horizontal="center"/>
    </xf>
    <xf numFmtId="4" fontId="8" fillId="0" borderId="8" xfId="0" applyNumberFormat="1" applyFont="1" applyBorder="1" applyProtection="1"/>
    <xf numFmtId="10" fontId="8" fillId="0" borderId="8" xfId="0" applyNumberFormat="1" applyFont="1" applyBorder="1" applyProtection="1"/>
    <xf numFmtId="0" fontId="8" fillId="0" borderId="8" xfId="0" applyFont="1" applyBorder="1" applyProtection="1"/>
    <xf numFmtId="10" fontId="8" fillId="0" borderId="0" xfId="0" applyNumberFormat="1" applyFont="1" applyBorder="1" applyProtection="1"/>
    <xf numFmtId="0" fontId="8" fillId="0" borderId="0" xfId="0" applyFont="1" applyBorder="1" applyProtection="1"/>
    <xf numFmtId="0" fontId="8" fillId="0" borderId="11" xfId="0" applyFont="1" applyBorder="1" applyProtection="1"/>
    <xf numFmtId="0" fontId="6" fillId="0" borderId="8" xfId="0" applyFont="1" applyBorder="1" applyAlignment="1" applyProtection="1">
      <alignment horizontal="center"/>
    </xf>
    <xf numFmtId="4" fontId="8" fillId="0" borderId="13" xfId="3" applyNumberFormat="1" applyFont="1" applyBorder="1" applyProtection="1"/>
    <xf numFmtId="4" fontId="8" fillId="0" borderId="4" xfId="0" applyNumberFormat="1" applyFont="1" applyBorder="1" applyProtection="1"/>
    <xf numFmtId="0" fontId="8" fillId="0" borderId="15" xfId="0" applyFont="1" applyBorder="1" applyAlignment="1" applyProtection="1">
      <alignment horizontal="center"/>
    </xf>
    <xf numFmtId="0" fontId="8" fillId="0" borderId="12" xfId="0" applyFont="1" applyBorder="1" applyProtection="1"/>
    <xf numFmtId="4" fontId="8" fillId="0" borderId="10" xfId="0" applyNumberFormat="1" applyFont="1" applyBorder="1" applyProtection="1"/>
    <xf numFmtId="0" fontId="6" fillId="0" borderId="14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8" fillId="0" borderId="11" xfId="0" applyFont="1" applyBorder="1" applyAlignment="1" applyProtection="1">
      <alignment horizontal="center"/>
    </xf>
    <xf numFmtId="0" fontId="4" fillId="0" borderId="0" xfId="0" quotePrefix="1" applyFont="1" applyFill="1" applyBorder="1" applyAlignment="1" applyProtection="1">
      <alignment horizontal="left"/>
    </xf>
    <xf numFmtId="0" fontId="3" fillId="0" borderId="0" xfId="0" applyFont="1" applyFill="1" applyBorder="1" applyProtection="1"/>
    <xf numFmtId="0" fontId="4" fillId="0" borderId="0" xfId="0" applyFont="1" applyFill="1" applyBorder="1" applyAlignment="1" applyProtection="1">
      <alignment horizontal="center"/>
    </xf>
    <xf numFmtId="4" fontId="3" fillId="0" borderId="0" xfId="2" quotePrefix="1" applyNumberFormat="1" applyFont="1" applyFill="1" applyBorder="1" applyAlignment="1" applyProtection="1">
      <alignment horizontal="center"/>
    </xf>
    <xf numFmtId="10" fontId="3" fillId="0" borderId="0" xfId="2" quotePrefix="1" applyNumberFormat="1" applyFont="1" applyFill="1" applyBorder="1" applyAlignment="1" applyProtection="1">
      <alignment horizontal="center"/>
    </xf>
    <xf numFmtId="4" fontId="3" fillId="0" borderId="0" xfId="2" applyNumberFormat="1" applyFont="1" applyFill="1" applyBorder="1" applyAlignment="1" applyProtection="1">
      <alignment horizontal="center"/>
    </xf>
    <xf numFmtId="4" fontId="3" fillId="0" borderId="0" xfId="0" applyNumberFormat="1" applyFont="1" applyFill="1" applyBorder="1" applyProtection="1"/>
    <xf numFmtId="4" fontId="3" fillId="0" borderId="0" xfId="3" applyNumberFormat="1" applyFont="1" applyFill="1" applyBorder="1" applyAlignment="1" applyProtection="1">
      <alignment horizontal="center"/>
    </xf>
    <xf numFmtId="4" fontId="3" fillId="0" borderId="0" xfId="3" applyNumberFormat="1" applyFont="1" applyFill="1" applyBorder="1" applyProtection="1"/>
    <xf numFmtId="0" fontId="0" fillId="0" borderId="0" xfId="0" applyFill="1"/>
    <xf numFmtId="10" fontId="8" fillId="3" borderId="5" xfId="2" quotePrefix="1" applyNumberFormat="1" applyFont="1" applyFill="1" applyBorder="1" applyAlignment="1" applyProtection="1">
      <alignment horizontal="center"/>
    </xf>
    <xf numFmtId="43" fontId="12" fillId="0" borderId="0" xfId="5" applyFont="1" applyFill="1" applyBorder="1" applyAlignment="1">
      <alignment horizontal="center"/>
    </xf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/>
    <xf numFmtId="0" fontId="2" fillId="0" borderId="0" xfId="0" applyFont="1" applyBorder="1"/>
    <xf numFmtId="0" fontId="8" fillId="0" borderId="0" xfId="0" applyFont="1" applyBorder="1" applyAlignment="1">
      <alignment horizontal="left" vertical="top" wrapText="1"/>
    </xf>
    <xf numFmtId="49" fontId="8" fillId="0" borderId="0" xfId="0" applyNumberFormat="1" applyFont="1" applyFill="1" applyBorder="1" applyAlignment="1">
      <alignment vertical="top"/>
    </xf>
    <xf numFmtId="4" fontId="14" fillId="0" borderId="0" xfId="0" applyNumberFormat="1" applyFont="1" applyBorder="1"/>
    <xf numFmtId="4" fontId="8" fillId="0" borderId="0" xfId="0" applyNumberFormat="1" applyFont="1" applyFill="1" applyBorder="1" applyAlignment="1">
      <alignment horizontal="center" vertical="top"/>
    </xf>
    <xf numFmtId="4" fontId="2" fillId="0" borderId="0" xfId="0" applyNumberFormat="1" applyFont="1"/>
    <xf numFmtId="2" fontId="8" fillId="0" borderId="0" xfId="0" applyNumberFormat="1" applyFont="1" applyFill="1" applyBorder="1" applyAlignment="1">
      <alignment horizontal="center"/>
    </xf>
    <xf numFmtId="2" fontId="8" fillId="0" borderId="0" xfId="0" applyNumberFormat="1" applyFont="1" applyFill="1" applyBorder="1" applyAlignment="1">
      <alignment vertical="top" wrapText="1"/>
    </xf>
    <xf numFmtId="2" fontId="8" fillId="0" borderId="0" xfId="0" applyNumberFormat="1" applyFont="1" applyFill="1" applyBorder="1" applyAlignment="1">
      <alignment horizontal="center" vertical="top"/>
    </xf>
    <xf numFmtId="49" fontId="8" fillId="0" borderId="0" xfId="0" applyNumberFormat="1" applyFont="1" applyFill="1" applyBorder="1" applyAlignment="1">
      <alignment horizontal="center" vertical="top"/>
    </xf>
    <xf numFmtId="4" fontId="14" fillId="0" borderId="0" xfId="0" applyNumberFormat="1" applyFont="1" applyFill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4" applyFont="1" applyFill="1" applyBorder="1"/>
    <xf numFmtId="0" fontId="15" fillId="0" borderId="0" xfId="4" applyFont="1" applyFill="1" applyBorder="1" applyAlignment="1">
      <alignment horizontal="center" vertical="top"/>
    </xf>
    <xf numFmtId="4" fontId="15" fillId="0" borderId="0" xfId="5" applyNumberFormat="1" applyFont="1" applyFill="1" applyBorder="1" applyAlignment="1">
      <alignment horizontal="right" vertical="top"/>
    </xf>
    <xf numFmtId="43" fontId="15" fillId="0" borderId="0" xfId="5" applyFont="1" applyFill="1" applyBorder="1" applyAlignment="1">
      <alignment horizontal="right" vertical="top"/>
    </xf>
    <xf numFmtId="0" fontId="18" fillId="0" borderId="0" xfId="4" applyFont="1" applyFill="1" applyBorder="1" applyAlignment="1">
      <alignment horizontal="left" vertical="center" wrapText="1"/>
    </xf>
    <xf numFmtId="0" fontId="18" fillId="0" borderId="0" xfId="4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justify"/>
    </xf>
    <xf numFmtId="4" fontId="15" fillId="0" borderId="0" xfId="0" applyNumberFormat="1" applyFont="1" applyBorder="1" applyAlignment="1">
      <alignment horizontal="center" vertical="center"/>
    </xf>
    <xf numFmtId="4" fontId="16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wrapText="1"/>
    </xf>
    <xf numFmtId="2" fontId="14" fillId="0" borderId="0" xfId="0" applyNumberFormat="1" applyFont="1" applyFill="1" applyBorder="1" applyAlignment="1">
      <alignment horizontal="center"/>
    </xf>
    <xf numFmtId="0" fontId="19" fillId="0" borderId="0" xfId="4" applyFont="1" applyFill="1" applyBorder="1" applyAlignment="1">
      <alignment horizontal="left" vertical="center" wrapText="1"/>
    </xf>
    <xf numFmtId="4" fontId="14" fillId="0" borderId="0" xfId="4" applyNumberFormat="1" applyFont="1" applyFill="1" applyBorder="1" applyAlignment="1">
      <alignment horizontal="center" vertical="center"/>
    </xf>
    <xf numFmtId="2" fontId="12" fillId="0" borderId="0" xfId="4" applyNumberFormat="1" applyFont="1" applyFill="1" applyBorder="1" applyAlignment="1">
      <alignment horizontal="center"/>
    </xf>
    <xf numFmtId="4" fontId="12" fillId="0" borderId="0" xfId="4" applyNumberFormat="1" applyFont="1" applyFill="1" applyBorder="1" applyAlignment="1">
      <alignment horizontal="right" vertical="top"/>
    </xf>
    <xf numFmtId="0" fontId="8" fillId="0" borderId="0" xfId="0" applyFont="1" applyFill="1" applyBorder="1" applyAlignment="1">
      <alignment vertical="top" wrapText="1"/>
    </xf>
    <xf numFmtId="49" fontId="6" fillId="0" borderId="0" xfId="0" applyNumberFormat="1" applyFont="1" applyFill="1" applyBorder="1" applyAlignment="1">
      <alignment vertical="top"/>
    </xf>
    <xf numFmtId="4" fontId="6" fillId="0" borderId="0" xfId="0" applyNumberFormat="1" applyFont="1" applyFill="1" applyBorder="1" applyAlignment="1">
      <alignment vertical="top"/>
    </xf>
    <xf numFmtId="0" fontId="8" fillId="0" borderId="0" xfId="0" applyFont="1" applyFill="1" applyBorder="1"/>
    <xf numFmtId="0" fontId="2" fillId="0" borderId="0" xfId="0" applyFont="1" applyFill="1" applyBorder="1"/>
    <xf numFmtId="0" fontId="13" fillId="0" borderId="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center"/>
    </xf>
    <xf numFmtId="4" fontId="8" fillId="0" borderId="0" xfId="0" applyNumberFormat="1" applyFont="1" applyFill="1" applyBorder="1" applyAlignment="1">
      <alignment horizontal="center"/>
    </xf>
    <xf numFmtId="4" fontId="6" fillId="0" borderId="0" xfId="0" applyNumberFormat="1" applyFont="1" applyFill="1" applyBorder="1"/>
    <xf numFmtId="0" fontId="6" fillId="0" borderId="0" xfId="0" applyFont="1" applyFill="1" applyBorder="1"/>
    <xf numFmtId="2" fontId="6" fillId="0" borderId="0" xfId="0" applyNumberFormat="1" applyFont="1" applyFill="1" applyBorder="1" applyAlignment="1">
      <alignment horizontal="right"/>
    </xf>
    <xf numFmtId="49" fontId="14" fillId="0" borderId="0" xfId="0" applyNumberFormat="1" applyFont="1" applyFill="1" applyBorder="1" applyAlignment="1">
      <alignment wrapText="1"/>
    </xf>
    <xf numFmtId="4" fontId="14" fillId="0" borderId="0" xfId="0" applyNumberFormat="1" applyFont="1" applyFill="1" applyBorder="1"/>
    <xf numFmtId="0" fontId="14" fillId="0" borderId="0" xfId="0" applyFont="1" applyFill="1" applyBorder="1"/>
    <xf numFmtId="0" fontId="14" fillId="0" borderId="0" xfId="0" applyFont="1" applyFill="1" applyBorder="1" applyAlignment="1">
      <alignment horizontal="center"/>
    </xf>
    <xf numFmtId="2" fontId="16" fillId="0" borderId="0" xfId="0" applyNumberFormat="1" applyFont="1" applyFill="1" applyBorder="1" applyAlignment="1">
      <alignment horizontal="right"/>
    </xf>
    <xf numFmtId="0" fontId="15" fillId="0" borderId="0" xfId="0" applyFont="1" applyFill="1" applyBorder="1"/>
    <xf numFmtId="2" fontId="14" fillId="0" borderId="0" xfId="0" applyNumberFormat="1" applyFont="1" applyFill="1" applyBorder="1" applyAlignment="1">
      <alignment horizontal="right"/>
    </xf>
    <xf numFmtId="49" fontId="14" fillId="0" borderId="0" xfId="0" applyNumberFormat="1" applyFont="1" applyFill="1" applyBorder="1" applyAlignment="1">
      <alignment horizontal="center"/>
    </xf>
    <xf numFmtId="4" fontId="14" fillId="0" borderId="0" xfId="0" applyNumberFormat="1" applyFont="1" applyFill="1" applyBorder="1" applyAlignment="1">
      <alignment horizontal="right"/>
    </xf>
    <xf numFmtId="49" fontId="14" fillId="0" borderId="0" xfId="0" applyNumberFormat="1" applyFont="1" applyFill="1" applyBorder="1"/>
    <xf numFmtId="4" fontId="15" fillId="0" borderId="0" xfId="0" applyNumberFormat="1" applyFont="1" applyFill="1" applyBorder="1"/>
    <xf numFmtId="2" fontId="6" fillId="0" borderId="0" xfId="0" applyNumberFormat="1" applyFont="1" applyFill="1" applyBorder="1"/>
    <xf numFmtId="4" fontId="8" fillId="0" borderId="0" xfId="0" applyNumberFormat="1" applyFont="1" applyFill="1" applyBorder="1" applyAlignment="1">
      <alignment vertical="top"/>
    </xf>
    <xf numFmtId="4" fontId="6" fillId="0" borderId="0" xfId="0" applyNumberFormat="1" applyFont="1" applyFill="1" applyBorder="1" applyAlignment="1">
      <alignment horizontal="center" vertical="top"/>
    </xf>
    <xf numFmtId="4" fontId="6" fillId="0" borderId="0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>
      <alignment horizontal="right" vertical="top" wrapText="1"/>
    </xf>
    <xf numFmtId="4" fontId="15" fillId="0" borderId="0" xfId="0" applyNumberFormat="1" applyFont="1" applyFill="1" applyBorder="1" applyAlignment="1">
      <alignment horizontal="right"/>
    </xf>
    <xf numFmtId="4" fontId="15" fillId="0" borderId="0" xfId="0" applyNumberFormat="1" applyFont="1" applyFill="1" applyBorder="1" applyAlignment="1">
      <alignment horizontal="left"/>
    </xf>
    <xf numFmtId="4" fontId="2" fillId="0" borderId="0" xfId="0" applyNumberFormat="1" applyFont="1" applyFill="1" applyBorder="1"/>
    <xf numFmtId="1" fontId="8" fillId="0" borderId="0" xfId="0" applyNumberFormat="1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right" vertical="top"/>
    </xf>
    <xf numFmtId="2" fontId="6" fillId="0" borderId="0" xfId="0" applyNumberFormat="1" applyFont="1" applyFill="1" applyBorder="1" applyAlignment="1">
      <alignment horizontal="left"/>
    </xf>
    <xf numFmtId="2" fontId="6" fillId="0" borderId="0" xfId="0" applyNumberFormat="1" applyFont="1" applyFill="1" applyBorder="1" applyAlignment="1">
      <alignment horizontal="center" vertical="top"/>
    </xf>
    <xf numFmtId="2" fontId="17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left" vertical="top"/>
    </xf>
    <xf numFmtId="4" fontId="14" fillId="0" borderId="0" xfId="0" applyNumberFormat="1" applyFont="1" applyFill="1" applyBorder="1" applyAlignment="1">
      <alignment horizontal="left"/>
    </xf>
    <xf numFmtId="2" fontId="15" fillId="0" borderId="0" xfId="0" applyNumberFormat="1" applyFont="1" applyFill="1" applyBorder="1" applyAlignment="1">
      <alignment horizontal="right"/>
    </xf>
    <xf numFmtId="49" fontId="14" fillId="0" borderId="0" xfId="0" applyNumberFormat="1" applyFont="1" applyFill="1" applyBorder="1" applyAlignment="1">
      <alignment vertical="top" wrapText="1"/>
    </xf>
    <xf numFmtId="2" fontId="14" fillId="0" borderId="0" xfId="0" applyNumberFormat="1" applyFont="1" applyFill="1" applyBorder="1"/>
    <xf numFmtId="165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wrapText="1"/>
    </xf>
    <xf numFmtId="2" fontId="16" fillId="0" borderId="0" xfId="0" applyNumberFormat="1" applyFont="1" applyFill="1" applyBorder="1"/>
    <xf numFmtId="2" fontId="16" fillId="0" borderId="0" xfId="0" applyNumberFormat="1" applyFont="1" applyFill="1" applyBorder="1" applyAlignment="1">
      <alignment horizontal="center"/>
    </xf>
    <xf numFmtId="4" fontId="16" fillId="0" borderId="0" xfId="0" applyNumberFormat="1" applyFont="1" applyFill="1" applyBorder="1"/>
    <xf numFmtId="4" fontId="15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left"/>
    </xf>
    <xf numFmtId="4" fontId="2" fillId="0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wrapText="1"/>
    </xf>
    <xf numFmtId="1" fontId="8" fillId="0" borderId="0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/>
    </xf>
    <xf numFmtId="166" fontId="8" fillId="0" borderId="0" xfId="0" applyNumberFormat="1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top" wrapText="1"/>
    </xf>
    <xf numFmtId="2" fontId="8" fillId="0" borderId="0" xfId="0" applyNumberFormat="1" applyFont="1" applyFill="1" applyBorder="1"/>
    <xf numFmtId="2" fontId="17" fillId="0" borderId="0" xfId="0" applyNumberFormat="1" applyFont="1" applyFill="1" applyBorder="1" applyAlignment="1">
      <alignment horizontal="center" vertical="top"/>
    </xf>
    <xf numFmtId="1" fontId="1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wrapText="1"/>
    </xf>
    <xf numFmtId="4" fontId="14" fillId="0" borderId="0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justify"/>
    </xf>
    <xf numFmtId="0" fontId="0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justify"/>
    </xf>
    <xf numFmtId="49" fontId="11" fillId="0" borderId="8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/>
    </xf>
    <xf numFmtId="4" fontId="11" fillId="0" borderId="0" xfId="0" applyNumberFormat="1" applyFont="1" applyBorder="1" applyAlignment="1">
      <alignment horizontal="center"/>
    </xf>
    <xf numFmtId="4" fontId="11" fillId="0" borderId="6" xfId="0" applyNumberFormat="1" applyFont="1" applyBorder="1" applyAlignment="1">
      <alignment horizontal="center"/>
    </xf>
    <xf numFmtId="4" fontId="22" fillId="0" borderId="0" xfId="0" applyNumberFormat="1" applyFont="1" applyBorder="1" applyAlignment="1">
      <alignment horizontal="left"/>
    </xf>
    <xf numFmtId="4" fontId="11" fillId="0" borderId="4" xfId="0" applyNumberFormat="1" applyFont="1" applyBorder="1"/>
    <xf numFmtId="0" fontId="23" fillId="0" borderId="4" xfId="0" applyFont="1" applyBorder="1"/>
    <xf numFmtId="0" fontId="23" fillId="0" borderId="0" xfId="0" applyFont="1" applyBorder="1"/>
    <xf numFmtId="0" fontId="23" fillId="0" borderId="6" xfId="0" applyFont="1" applyBorder="1"/>
    <xf numFmtId="0" fontId="23" fillId="0" borderId="11" xfId="0" applyFont="1" applyBorder="1"/>
    <xf numFmtId="0" fontId="23" fillId="0" borderId="12" xfId="0" applyFont="1" applyBorder="1"/>
    <xf numFmtId="0" fontId="23" fillId="0" borderId="5" xfId="0" applyFont="1" applyBorder="1"/>
    <xf numFmtId="0" fontId="23" fillId="0" borderId="8" xfId="0" applyFont="1" applyBorder="1"/>
    <xf numFmtId="0" fontId="23" fillId="0" borderId="9" xfId="0" applyFont="1" applyBorder="1"/>
    <xf numFmtId="4" fontId="22" fillId="0" borderId="5" xfId="0" applyNumberFormat="1" applyFont="1" applyBorder="1" applyAlignment="1">
      <alignment horizontal="center"/>
    </xf>
    <xf numFmtId="4" fontId="11" fillId="0" borderId="8" xfId="0" applyNumberFormat="1" applyFont="1" applyBorder="1" applyAlignment="1">
      <alignment horizontal="center"/>
    </xf>
    <xf numFmtId="4" fontId="11" fillId="0" borderId="5" xfId="0" applyNumberFormat="1" applyFont="1" applyBorder="1" applyAlignment="1">
      <alignment horizontal="center"/>
    </xf>
    <xf numFmtId="4" fontId="11" fillId="0" borderId="9" xfId="0" applyNumberFormat="1" applyFont="1" applyBorder="1"/>
    <xf numFmtId="0" fontId="0" fillId="0" borderId="5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0" xfId="0" applyFont="1" applyAlignment="1">
      <alignment horizontal="left" vertical="top"/>
    </xf>
    <xf numFmtId="0" fontId="0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11" fillId="0" borderId="4" xfId="0" applyNumberFormat="1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Font="1" applyAlignment="1">
      <alignment horizontal="left" vertical="justify"/>
    </xf>
    <xf numFmtId="0" fontId="0" fillId="0" borderId="1" xfId="0" applyBorder="1" applyAlignment="1">
      <alignment vertical="center"/>
    </xf>
    <xf numFmtId="43" fontId="0" fillId="0" borderId="3" xfId="1" applyFont="1" applyBorder="1" applyAlignment="1">
      <alignment horizontal="right" vertical="center"/>
    </xf>
    <xf numFmtId="4" fontId="22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43" fontId="0" fillId="0" borderId="10" xfId="1" applyFont="1" applyBorder="1" applyAlignment="1">
      <alignment horizontal="right" vertical="center"/>
    </xf>
    <xf numFmtId="164" fontId="0" fillId="0" borderId="10" xfId="0" applyNumberFormat="1" applyFont="1" applyBorder="1" applyAlignment="1">
      <alignment vertical="center"/>
    </xf>
    <xf numFmtId="0" fontId="0" fillId="0" borderId="16" xfId="0" applyFont="1" applyBorder="1" applyAlignment="1">
      <alignment horizontal="center" vertical="top"/>
    </xf>
    <xf numFmtId="0" fontId="0" fillId="0" borderId="17" xfId="0" applyFont="1" applyBorder="1" applyAlignment="1">
      <alignment horizontal="center" vertical="top"/>
    </xf>
    <xf numFmtId="0" fontId="0" fillId="0" borderId="18" xfId="0" applyFont="1" applyBorder="1" applyAlignment="1">
      <alignment horizontal="center" vertical="justify"/>
    </xf>
    <xf numFmtId="0" fontId="0" fillId="0" borderId="18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top"/>
    </xf>
    <xf numFmtId="43" fontId="0" fillId="0" borderId="18" xfId="1" applyFont="1" applyBorder="1" applyAlignment="1">
      <alignment horizontal="right" vertical="top"/>
    </xf>
    <xf numFmtId="43" fontId="0" fillId="0" borderId="18" xfId="1" applyFont="1" applyFill="1" applyBorder="1" applyAlignment="1">
      <alignment vertical="top"/>
    </xf>
    <xf numFmtId="43" fontId="0" fillId="0" borderId="19" xfId="1" applyFont="1" applyBorder="1" applyAlignment="1">
      <alignment vertical="top"/>
    </xf>
    <xf numFmtId="0" fontId="0" fillId="0" borderId="5" xfId="0" applyBorder="1" applyAlignment="1">
      <alignment vertical="center"/>
    </xf>
    <xf numFmtId="43" fontId="0" fillId="0" borderId="5" xfId="1" applyFont="1" applyBorder="1" applyAlignment="1">
      <alignment horizontal="right" vertical="center"/>
    </xf>
    <xf numFmtId="164" fontId="0" fillId="0" borderId="5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2" xfId="0" applyFont="1" applyBorder="1" applyAlignment="1">
      <alignment horizontal="center" vertical="center"/>
    </xf>
    <xf numFmtId="43" fontId="0" fillId="0" borderId="22" xfId="1" applyFont="1" applyBorder="1" applyAlignment="1">
      <alignment horizontal="right" vertical="center"/>
    </xf>
    <xf numFmtId="164" fontId="0" fillId="0" borderId="22" xfId="0" applyNumberFormat="1" applyFont="1" applyBorder="1" applyAlignment="1">
      <alignment vertical="center"/>
    </xf>
    <xf numFmtId="43" fontId="0" fillId="0" borderId="23" xfId="1" applyFont="1" applyBorder="1" applyAlignment="1">
      <alignment vertical="center"/>
    </xf>
    <xf numFmtId="43" fontId="0" fillId="0" borderId="25" xfId="1" applyFont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8" xfId="0" applyFont="1" applyBorder="1" applyAlignment="1">
      <alignment horizontal="center" vertical="center"/>
    </xf>
    <xf numFmtId="43" fontId="0" fillId="0" borderId="28" xfId="1" applyFont="1" applyBorder="1" applyAlignment="1">
      <alignment horizontal="right" vertical="center"/>
    </xf>
    <xf numFmtId="164" fontId="0" fillId="0" borderId="28" xfId="0" applyNumberFormat="1" applyFont="1" applyBorder="1" applyAlignment="1">
      <alignment vertical="center"/>
    </xf>
    <xf numFmtId="43" fontId="0" fillId="0" borderId="29" xfId="1" applyFont="1" applyBorder="1" applyAlignment="1">
      <alignment vertical="center"/>
    </xf>
    <xf numFmtId="43" fontId="0" fillId="0" borderId="30" xfId="1" applyFont="1" applyBorder="1" applyAlignment="1">
      <alignment horizontal="right" vertical="center"/>
    </xf>
    <xf numFmtId="43" fontId="5" fillId="0" borderId="19" xfId="1" applyFont="1" applyBorder="1" applyAlignment="1">
      <alignment vertical="top"/>
    </xf>
    <xf numFmtId="0" fontId="0" fillId="0" borderId="18" xfId="0" applyFont="1" applyBorder="1" applyAlignment="1">
      <alignment vertical="justify"/>
    </xf>
    <xf numFmtId="0" fontId="5" fillId="0" borderId="18" xfId="0" applyFont="1" applyBorder="1" applyAlignment="1">
      <alignment horizontal="center" vertical="top"/>
    </xf>
    <xf numFmtId="43" fontId="5" fillId="0" borderId="18" xfId="1" applyFont="1" applyBorder="1" applyAlignment="1">
      <alignment horizontal="right" vertical="top"/>
    </xf>
    <xf numFmtId="43" fontId="5" fillId="0" borderId="18" xfId="1" applyFont="1" applyFill="1" applyBorder="1" applyAlignment="1">
      <alignment vertical="top"/>
    </xf>
    <xf numFmtId="43" fontId="0" fillId="0" borderId="33" xfId="1" applyFont="1" applyBorder="1" applyAlignment="1">
      <alignment vertical="center"/>
    </xf>
    <xf numFmtId="43" fontId="0" fillId="0" borderId="34" xfId="1" applyFont="1" applyBorder="1" applyAlignment="1">
      <alignment vertical="center"/>
    </xf>
    <xf numFmtId="0" fontId="0" fillId="0" borderId="0" xfId="0" applyFont="1" applyAlignment="1">
      <alignment horizontal="left" vertical="justify"/>
    </xf>
    <xf numFmtId="4" fontId="5" fillId="0" borderId="0" xfId="0" applyNumberFormat="1" applyFont="1"/>
    <xf numFmtId="0" fontId="5" fillId="0" borderId="0" xfId="0" applyFont="1" applyAlignment="1">
      <alignment horizontal="right" vertical="center"/>
    </xf>
    <xf numFmtId="49" fontId="0" fillId="0" borderId="0" xfId="0" applyNumberFormat="1" applyBorder="1" applyAlignment="1">
      <alignment horizontal="left" vertical="justify"/>
    </xf>
    <xf numFmtId="0" fontId="0" fillId="0" borderId="0" xfId="0" applyBorder="1" applyAlignment="1">
      <alignment horizontal="left" vertical="center"/>
    </xf>
    <xf numFmtId="0" fontId="0" fillId="0" borderId="0" xfId="0" applyBorder="1"/>
    <xf numFmtId="4" fontId="0" fillId="0" borderId="0" xfId="0" applyNumberFormat="1" applyBorder="1"/>
    <xf numFmtId="0" fontId="5" fillId="0" borderId="0" xfId="0" applyFont="1" applyBorder="1"/>
    <xf numFmtId="4" fontId="5" fillId="0" borderId="0" xfId="0" applyNumberFormat="1" applyFont="1" applyFill="1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/>
    </xf>
    <xf numFmtId="0" fontId="25" fillId="0" borderId="0" xfId="0" applyFont="1" applyBorder="1" applyAlignment="1">
      <alignment horizontal="right" vertical="center" wrapText="1"/>
    </xf>
    <xf numFmtId="0" fontId="20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4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49" fontId="26" fillId="0" borderId="1" xfId="0" applyNumberFormat="1" applyFont="1" applyBorder="1" applyAlignment="1">
      <alignment horizontal="center" vertical="center"/>
    </xf>
    <xf numFmtId="0" fontId="0" fillId="0" borderId="0" xfId="0"/>
    <xf numFmtId="49" fontId="0" fillId="0" borderId="0" xfId="0" applyNumberFormat="1" applyBorder="1" applyAlignment="1">
      <alignment horizontal="left" vertical="center" wrapText="1"/>
    </xf>
    <xf numFmtId="4" fontId="5" fillId="0" borderId="0" xfId="0" applyNumberFormat="1" applyFont="1" applyBorder="1"/>
    <xf numFmtId="4" fontId="0" fillId="0" borderId="0" xfId="0" applyNumberForma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2" fontId="0" fillId="0" borderId="0" xfId="0" applyNumberFormat="1" applyBorder="1" applyAlignment="1">
      <alignment vertical="center"/>
    </xf>
    <xf numFmtId="0" fontId="5" fillId="4" borderId="0" xfId="0" applyFont="1" applyFill="1" applyBorder="1" applyAlignment="1">
      <alignment horizontal="right"/>
    </xf>
    <xf numFmtId="4" fontId="5" fillId="4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 vertical="center"/>
    </xf>
    <xf numFmtId="0" fontId="6" fillId="0" borderId="2" xfId="0" quotePrefix="1" applyFont="1" applyBorder="1" applyAlignment="1" applyProtection="1">
      <alignment horizontal="left"/>
    </xf>
    <xf numFmtId="0" fontId="6" fillId="0" borderId="3" xfId="0" quotePrefix="1" applyFont="1" applyBorder="1" applyAlignment="1" applyProtection="1">
      <alignment horizontal="left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23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justify"/>
    </xf>
    <xf numFmtId="4" fontId="11" fillId="0" borderId="0" xfId="0" applyNumberFormat="1" applyFont="1" applyBorder="1" applyAlignment="1">
      <alignment horizontal="center" vertical="center"/>
    </xf>
    <xf numFmtId="4" fontId="11" fillId="0" borderId="0" xfId="0" applyNumberFormat="1" applyFont="1" applyBorder="1"/>
    <xf numFmtId="4" fontId="22" fillId="0" borderId="0" xfId="0" applyNumberFormat="1" applyFont="1" applyBorder="1" applyAlignment="1">
      <alignment horizontal="center" vertical="center"/>
    </xf>
    <xf numFmtId="4" fontId="22" fillId="0" borderId="0" xfId="0" applyNumberFormat="1" applyFont="1" applyBorder="1" applyAlignment="1">
      <alignment horizontal="center"/>
    </xf>
    <xf numFmtId="4" fontId="6" fillId="0" borderId="0" xfId="0" applyNumberFormat="1" applyFont="1" applyFill="1" applyBorder="1" applyAlignment="1">
      <alignment horizontal="center" vertical="center"/>
    </xf>
    <xf numFmtId="43" fontId="0" fillId="0" borderId="0" xfId="0" applyNumberFormat="1" applyFont="1"/>
    <xf numFmtId="10" fontId="5" fillId="0" borderId="19" xfId="1" applyNumberFormat="1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10" fontId="5" fillId="0" borderId="37" xfId="0" applyNumberFormat="1" applyFont="1" applyBorder="1" applyAlignment="1">
      <alignment horizontal="center" vertical="center"/>
    </xf>
    <xf numFmtId="0" fontId="4" fillId="0" borderId="43" xfId="0" applyFont="1" applyBorder="1" applyProtection="1"/>
    <xf numFmtId="0" fontId="3" fillId="0" borderId="44" xfId="0" applyFont="1" applyBorder="1" applyProtection="1"/>
    <xf numFmtId="0" fontId="3" fillId="0" borderId="45" xfId="0" applyFont="1" applyBorder="1" applyProtection="1"/>
    <xf numFmtId="0" fontId="6" fillId="0" borderId="46" xfId="0" applyFont="1" applyBorder="1" applyAlignment="1" applyProtection="1">
      <alignment horizontal="center"/>
    </xf>
    <xf numFmtId="0" fontId="6" fillId="0" borderId="25" xfId="0" applyFont="1" applyBorder="1" applyAlignment="1" applyProtection="1">
      <alignment horizontal="center"/>
    </xf>
    <xf numFmtId="0" fontId="6" fillId="0" borderId="24" xfId="0" applyFont="1" applyBorder="1" applyProtection="1"/>
    <xf numFmtId="0" fontId="6" fillId="0" borderId="34" xfId="0" applyFont="1" applyBorder="1" applyAlignment="1" applyProtection="1">
      <alignment horizontal="center"/>
    </xf>
    <xf numFmtId="0" fontId="8" fillId="0" borderId="47" xfId="0" applyFont="1" applyBorder="1" applyAlignment="1" applyProtection="1">
      <alignment horizontal="center"/>
    </xf>
    <xf numFmtId="10" fontId="8" fillId="3" borderId="34" xfId="2" quotePrefix="1" applyNumberFormat="1" applyFont="1" applyFill="1" applyBorder="1" applyAlignment="1" applyProtection="1">
      <alignment horizontal="center"/>
    </xf>
    <xf numFmtId="0" fontId="8" fillId="0" borderId="48" xfId="0" applyFont="1" applyBorder="1" applyAlignment="1" applyProtection="1">
      <alignment horizontal="center"/>
    </xf>
    <xf numFmtId="4" fontId="8" fillId="2" borderId="33" xfId="2" applyNumberFormat="1" applyFont="1" applyFill="1" applyBorder="1" applyAlignment="1" applyProtection="1">
      <alignment horizontal="center"/>
    </xf>
    <xf numFmtId="0" fontId="8" fillId="0" borderId="46" xfId="0" applyFont="1" applyBorder="1" applyAlignment="1" applyProtection="1">
      <alignment horizontal="center"/>
    </xf>
    <xf numFmtId="0" fontId="8" fillId="2" borderId="49" xfId="0" applyFont="1" applyFill="1" applyBorder="1" applyProtection="1"/>
    <xf numFmtId="0" fontId="8" fillId="0" borderId="47" xfId="0" applyFont="1" applyBorder="1" applyProtection="1"/>
    <xf numFmtId="0" fontId="8" fillId="0" borderId="50" xfId="0" applyFont="1" applyBorder="1" applyProtection="1"/>
    <xf numFmtId="0" fontId="8" fillId="0" borderId="46" xfId="0" applyFont="1" applyBorder="1" applyProtection="1"/>
    <xf numFmtId="4" fontId="8" fillId="0" borderId="34" xfId="3" applyNumberFormat="1" applyFont="1" applyBorder="1" applyProtection="1"/>
    <xf numFmtId="4" fontId="8" fillId="0" borderId="50" xfId="0" applyNumberFormat="1" applyFont="1" applyBorder="1" applyProtection="1"/>
    <xf numFmtId="4" fontId="8" fillId="0" borderId="33" xfId="0" applyNumberFormat="1" applyFont="1" applyBorder="1" applyProtection="1"/>
    <xf numFmtId="0" fontId="8" fillId="0" borderId="51" xfId="0" applyFont="1" applyBorder="1" applyAlignment="1" applyProtection="1">
      <alignment horizontal="center"/>
    </xf>
    <xf numFmtId="0" fontId="6" fillId="0" borderId="51" xfId="0" applyFont="1" applyBorder="1" applyAlignment="1" applyProtection="1">
      <alignment horizontal="center"/>
    </xf>
    <xf numFmtId="4" fontId="8" fillId="0" borderId="27" xfId="0" applyNumberFormat="1" applyFont="1" applyBorder="1" applyProtection="1"/>
    <xf numFmtId="4" fontId="8" fillId="0" borderId="52" xfId="0" applyNumberFormat="1" applyFont="1" applyBorder="1" applyProtection="1"/>
    <xf numFmtId="0" fontId="2" fillId="0" borderId="0" xfId="0" applyFont="1" applyAlignment="1">
      <alignment horizontal="center" wrapText="1"/>
    </xf>
    <xf numFmtId="0" fontId="20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" fontId="6" fillId="0" borderId="0" xfId="0" applyNumberFormat="1" applyFont="1" applyFill="1" applyBorder="1" applyAlignment="1">
      <alignment horizontal="center" vertical="center"/>
    </xf>
    <xf numFmtId="0" fontId="25" fillId="0" borderId="43" xfId="0" applyFont="1" applyBorder="1" applyAlignment="1">
      <alignment horizontal="right" vertical="center" wrapText="1"/>
    </xf>
    <xf numFmtId="0" fontId="13" fillId="0" borderId="43" xfId="0" applyFont="1" applyBorder="1" applyAlignment="1">
      <alignment horizontal="right" vertical="top" wrapText="1"/>
    </xf>
    <xf numFmtId="0" fontId="8" fillId="0" borderId="44" xfId="0" applyFont="1" applyBorder="1" applyAlignment="1">
      <alignment horizontal="left" vertical="top" wrapText="1"/>
    </xf>
    <xf numFmtId="4" fontId="6" fillId="0" borderId="29" xfId="0" applyNumberFormat="1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20" fillId="0" borderId="0" xfId="0" applyFont="1" applyBorder="1" applyAlignment="1">
      <alignment vertical="center" wrapText="1"/>
    </xf>
    <xf numFmtId="0" fontId="6" fillId="0" borderId="47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48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/>
    </xf>
    <xf numFmtId="0" fontId="6" fillId="0" borderId="49" xfId="0" applyFont="1" applyBorder="1" applyAlignment="1" applyProtection="1">
      <alignment horizontal="center"/>
    </xf>
    <xf numFmtId="0" fontId="6" fillId="0" borderId="38" xfId="0" quotePrefix="1" applyFont="1" applyBorder="1" applyAlignment="1" applyProtection="1">
      <alignment horizontal="center"/>
    </xf>
    <xf numFmtId="0" fontId="6" fillId="0" borderId="39" xfId="0" quotePrefix="1" applyFont="1" applyBorder="1" applyAlignment="1" applyProtection="1">
      <alignment horizontal="center"/>
    </xf>
    <xf numFmtId="0" fontId="6" fillId="0" borderId="40" xfId="0" quotePrefix="1" applyFont="1" applyBorder="1" applyAlignment="1" applyProtection="1">
      <alignment horizontal="center"/>
    </xf>
    <xf numFmtId="0" fontId="7" fillId="0" borderId="41" xfId="0" applyFont="1" applyBorder="1" applyAlignment="1" applyProtection="1">
      <alignment horizontal="left" vertical="center"/>
    </xf>
    <xf numFmtId="0" fontId="7" fillId="0" borderId="8" xfId="0" applyFont="1" applyBorder="1" applyAlignment="1" applyProtection="1">
      <alignment horizontal="left" vertical="center"/>
    </xf>
    <xf numFmtId="0" fontId="7" fillId="0" borderId="42" xfId="0" applyFont="1" applyBorder="1" applyAlignment="1" applyProtection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44" xfId="0" applyFont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right" vertical="center"/>
    </xf>
    <xf numFmtId="0" fontId="5" fillId="0" borderId="13" xfId="0" applyFont="1" applyBorder="1" applyAlignment="1">
      <alignment horizontal="center" vertical="justify"/>
    </xf>
    <xf numFmtId="0" fontId="5" fillId="0" borderId="9" xfId="0" applyFont="1" applyBorder="1" applyAlignment="1">
      <alignment horizontal="center" vertical="justify"/>
    </xf>
    <xf numFmtId="49" fontId="11" fillId="0" borderId="14" xfId="0" applyNumberFormat="1" applyFont="1" applyBorder="1" applyAlignment="1">
      <alignment wrapText="1"/>
    </xf>
    <xf numFmtId="49" fontId="11" fillId="0" borderId="6" xfId="0" applyNumberFormat="1" applyFont="1" applyBorder="1" applyAlignment="1">
      <alignment wrapText="1"/>
    </xf>
    <xf numFmtId="0" fontId="11" fillId="0" borderId="14" xfId="0" applyFont="1" applyBorder="1" applyAlignment="1">
      <alignment wrapText="1"/>
    </xf>
    <xf numFmtId="0" fontId="11" fillId="0" borderId="6" xfId="0" applyFont="1" applyBorder="1" applyAlignment="1">
      <alignment wrapText="1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14" xfId="0" applyFont="1" applyBorder="1" applyAlignment="1">
      <alignment vertical="justify"/>
    </xf>
    <xf numFmtId="0" fontId="0" fillId="0" borderId="6" xfId="0" applyFont="1" applyBorder="1" applyAlignment="1">
      <alignment vertical="justify"/>
    </xf>
    <xf numFmtId="0" fontId="0" fillId="0" borderId="15" xfId="0" applyBorder="1" applyAlignment="1">
      <alignment vertical="justify"/>
    </xf>
    <xf numFmtId="0" fontId="0" fillId="0" borderId="12" xfId="0" applyFont="1" applyBorder="1" applyAlignment="1">
      <alignment vertical="justify"/>
    </xf>
    <xf numFmtId="0" fontId="0" fillId="0" borderId="15" xfId="0" applyFont="1" applyBorder="1" applyAlignment="1">
      <alignment vertical="justify"/>
    </xf>
    <xf numFmtId="0" fontId="0" fillId="0" borderId="12" xfId="0" applyBorder="1" applyAlignment="1">
      <alignment vertical="justify"/>
    </xf>
    <xf numFmtId="0" fontId="11" fillId="0" borderId="15" xfId="0" applyFont="1" applyBorder="1" applyAlignment="1">
      <alignment wrapText="1"/>
    </xf>
    <xf numFmtId="0" fontId="11" fillId="0" borderId="12" xfId="0" applyFont="1" applyBorder="1" applyAlignment="1">
      <alignment wrapText="1"/>
    </xf>
    <xf numFmtId="0" fontId="8" fillId="0" borderId="0" xfId="0" applyFont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center" vertical="center"/>
    </xf>
    <xf numFmtId="4" fontId="6" fillId="0" borderId="7" xfId="0" applyNumberFormat="1" applyFont="1" applyFill="1" applyBorder="1" applyAlignment="1">
      <alignment horizontal="center" vertical="center"/>
    </xf>
    <xf numFmtId="4" fontId="27" fillId="0" borderId="0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10" fontId="27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right" vertical="center"/>
    </xf>
    <xf numFmtId="43" fontId="5" fillId="0" borderId="35" xfId="1" applyFont="1" applyBorder="1" applyAlignment="1">
      <alignment horizontal="right" vertical="top"/>
    </xf>
    <xf numFmtId="43" fontId="5" fillId="0" borderId="36" xfId="1" applyFont="1" applyBorder="1" applyAlignment="1">
      <alignment horizontal="right" vertical="top"/>
    </xf>
    <xf numFmtId="43" fontId="5" fillId="0" borderId="32" xfId="1" applyFont="1" applyBorder="1" applyAlignment="1">
      <alignment horizontal="right" vertical="top"/>
    </xf>
    <xf numFmtId="43" fontId="5" fillId="0" borderId="17" xfId="1" applyFont="1" applyBorder="1" applyAlignment="1">
      <alignment horizontal="right" vertical="top"/>
    </xf>
    <xf numFmtId="0" fontId="0" fillId="0" borderId="4" xfId="0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49" fontId="0" fillId="0" borderId="21" xfId="0" applyNumberFormat="1" applyFont="1" applyBorder="1" applyAlignment="1">
      <alignment horizontal="center" vertical="center"/>
    </xf>
    <xf numFmtId="49" fontId="0" fillId="0" borderId="27" xfId="0" applyNumberFormat="1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justify"/>
    </xf>
    <xf numFmtId="0" fontId="0" fillId="0" borderId="0" xfId="0" applyFont="1" applyAlignment="1">
      <alignment horizontal="left" vertical="center" wrapText="1"/>
    </xf>
    <xf numFmtId="43" fontId="5" fillId="0" borderId="31" xfId="1" applyFont="1" applyBorder="1" applyAlignment="1">
      <alignment horizontal="right" vertical="top"/>
    </xf>
    <xf numFmtId="0" fontId="0" fillId="0" borderId="4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0" fillId="0" borderId="4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4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wrapText="1"/>
    </xf>
    <xf numFmtId="0" fontId="2" fillId="0" borderId="36" xfId="0" applyFont="1" applyBorder="1" applyAlignment="1">
      <alignment horizontal="center" wrapText="1"/>
    </xf>
    <xf numFmtId="0" fontId="2" fillId="0" borderId="53" xfId="0" applyFont="1" applyBorder="1" applyAlignment="1">
      <alignment horizontal="center" wrapText="1"/>
    </xf>
    <xf numFmtId="0" fontId="20" fillId="0" borderId="44" xfId="0" applyFont="1" applyBorder="1" applyAlignment="1">
      <alignment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49" fontId="22" fillId="0" borderId="3" xfId="0" applyNumberFormat="1" applyFont="1" applyBorder="1" applyAlignment="1">
      <alignment horizontal="center" vertical="center" wrapText="1"/>
    </xf>
    <xf numFmtId="0" fontId="0" fillId="0" borderId="46" xfId="0" applyFont="1" applyBorder="1" applyAlignment="1">
      <alignment horizontal="center" vertical="center"/>
    </xf>
    <xf numFmtId="49" fontId="6" fillId="0" borderId="54" xfId="0" applyNumberFormat="1" applyFont="1" applyFill="1" applyBorder="1" applyAlignment="1">
      <alignment horizontal="right" vertical="center"/>
    </xf>
    <xf numFmtId="49" fontId="6" fillId="0" borderId="28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right" vertical="center"/>
    </xf>
    <xf numFmtId="49" fontId="6" fillId="0" borderId="14" xfId="0" applyNumberFormat="1" applyFont="1" applyFill="1" applyBorder="1" applyAlignment="1">
      <alignment horizontal="right" vertical="center"/>
    </xf>
    <xf numFmtId="0" fontId="0" fillId="0" borderId="48" xfId="0" applyFont="1" applyBorder="1" applyAlignment="1">
      <alignment horizontal="center" vertical="center"/>
    </xf>
    <xf numFmtId="4" fontId="11" fillId="0" borderId="34" xfId="0" applyNumberFormat="1" applyFont="1" applyBorder="1" applyAlignment="1">
      <alignment horizontal="center" vertical="center"/>
    </xf>
    <xf numFmtId="4" fontId="11" fillId="0" borderId="50" xfId="0" applyNumberFormat="1" applyFont="1" applyBorder="1" applyAlignment="1">
      <alignment horizontal="center" vertical="center"/>
    </xf>
    <xf numFmtId="4" fontId="11" fillId="0" borderId="33" xfId="0" applyNumberFormat="1" applyFont="1" applyBorder="1" applyAlignment="1">
      <alignment horizontal="center" vertical="center"/>
    </xf>
  </cellXfs>
  <cellStyles count="6">
    <cellStyle name="Moeda" xfId="3" builtinId="4"/>
    <cellStyle name="Normal" xfId="0" builtinId="0"/>
    <cellStyle name="Normal_Memória - Rua Desembargador Luiz Ant. Costa_MEMÓRIA E ORÇAMENTO  só contenção 97 -  Rua Desmb. Luiz Antonio Severo da Costa" xfId="4"/>
    <cellStyle name="Porcentagem" xfId="2" builtinId="5"/>
    <cellStyle name="Separador de milhares" xfId="1" builtinId="3"/>
    <cellStyle name="Separador de milhares_Memória - Rua Desembargador Luiz Ant. Costa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0"/>
  <sheetViews>
    <sheetView workbookViewId="0">
      <selection activeCell="C15" sqref="C15"/>
    </sheetView>
  </sheetViews>
  <sheetFormatPr defaultColWidth="12.7109375" defaultRowHeight="15"/>
  <cols>
    <col min="1" max="1" width="16.7109375" customWidth="1"/>
    <col min="2" max="2" width="43.28515625" customWidth="1"/>
    <col min="3" max="4" width="12.7109375" customWidth="1"/>
    <col min="5" max="7" width="15.7109375" customWidth="1"/>
    <col min="8" max="9" width="12.7109375" style="66"/>
  </cols>
  <sheetData>
    <row r="1" spans="1:11" ht="15" customHeight="1">
      <c r="A1" s="320" t="s">
        <v>28</v>
      </c>
      <c r="B1" s="321"/>
      <c r="C1" s="321"/>
      <c r="D1" s="321"/>
      <c r="E1" s="321"/>
      <c r="F1" s="321"/>
      <c r="G1" s="322"/>
      <c r="H1" s="57"/>
      <c r="I1" s="57"/>
    </row>
    <row r="2" spans="1:11" ht="15" customHeight="1">
      <c r="A2" s="323" t="s">
        <v>29</v>
      </c>
      <c r="B2" s="324"/>
      <c r="C2" s="324"/>
      <c r="D2" s="324"/>
      <c r="E2" s="324"/>
      <c r="F2" s="324"/>
      <c r="G2" s="325"/>
      <c r="H2" s="58"/>
      <c r="I2" s="58"/>
    </row>
    <row r="3" spans="1:11" ht="24.75" customHeight="1">
      <c r="A3" s="326" t="s">
        <v>30</v>
      </c>
      <c r="B3" s="327"/>
      <c r="C3" s="327"/>
      <c r="D3" s="327"/>
      <c r="E3" s="327"/>
      <c r="F3" s="327"/>
      <c r="G3" s="328"/>
      <c r="H3" s="58"/>
      <c r="I3" s="58"/>
    </row>
    <row r="4" spans="1:11" ht="15" customHeight="1">
      <c r="A4" s="280"/>
      <c r="B4" s="22"/>
      <c r="C4" s="20"/>
      <c r="D4" s="20"/>
      <c r="E4" s="21"/>
      <c r="F4" s="248" t="s">
        <v>71</v>
      </c>
      <c r="G4" s="281"/>
      <c r="H4" s="58"/>
      <c r="I4" s="58"/>
    </row>
    <row r="5" spans="1:11" ht="15" customHeight="1">
      <c r="A5" s="280"/>
      <c r="B5" s="22"/>
      <c r="C5" s="20"/>
      <c r="D5" s="20"/>
      <c r="E5" s="21"/>
      <c r="F5" s="23"/>
      <c r="G5" s="282"/>
      <c r="H5" s="58"/>
      <c r="I5" s="58"/>
    </row>
    <row r="6" spans="1:11" ht="15" customHeight="1">
      <c r="A6" s="283" t="s">
        <v>8</v>
      </c>
      <c r="B6" s="24" t="s">
        <v>3</v>
      </c>
      <c r="C6" s="24" t="s">
        <v>9</v>
      </c>
      <c r="D6" s="24" t="s">
        <v>10</v>
      </c>
      <c r="E6" s="24" t="s">
        <v>31</v>
      </c>
      <c r="F6" s="24" t="s">
        <v>32</v>
      </c>
      <c r="G6" s="284" t="s">
        <v>33</v>
      </c>
      <c r="H6" s="59"/>
      <c r="I6" s="59"/>
    </row>
    <row r="7" spans="1:11">
      <c r="A7" s="285"/>
      <c r="B7" s="25"/>
      <c r="C7" s="25"/>
      <c r="D7" s="25"/>
      <c r="E7" s="25"/>
      <c r="F7" s="26"/>
      <c r="G7" s="286"/>
      <c r="H7" s="60">
        <f>E7+F7</f>
        <v>0</v>
      </c>
      <c r="I7" s="59"/>
    </row>
    <row r="8" spans="1:11" ht="12" customHeight="1">
      <c r="A8" s="287">
        <v>1</v>
      </c>
      <c r="B8" s="27" t="s">
        <v>41</v>
      </c>
      <c r="C8" s="28">
        <f>TRUNC(('Fator K'!C49*9.14/100),2)</f>
        <v>9481.2999999999993</v>
      </c>
      <c r="D8" s="29">
        <f>'Planilha M. O.'!I33</f>
        <v>9.1420071112401136E-2</v>
      </c>
      <c r="E8" s="30">
        <v>1</v>
      </c>
      <c r="F8" s="31">
        <v>0</v>
      </c>
      <c r="G8" s="288">
        <v>0</v>
      </c>
      <c r="H8" s="61">
        <f>E8+F8+G8</f>
        <v>1</v>
      </c>
      <c r="I8" s="61" t="str">
        <f>IF(H8=1,"OK","CORRIGIR")</f>
        <v>OK</v>
      </c>
      <c r="K8" s="45"/>
    </row>
    <row r="9" spans="1:11" ht="12" customHeight="1">
      <c r="A9" s="289"/>
      <c r="B9" s="32"/>
      <c r="C9" s="33"/>
      <c r="D9" s="34">
        <f t="shared" ref="D9:D15" si="0">C9/(SUM($C$8:$C$16))</f>
        <v>0</v>
      </c>
      <c r="E9" s="35">
        <f>E8*$C8</f>
        <v>9481.2999999999993</v>
      </c>
      <c r="F9" s="35">
        <f>F8*$C8</f>
        <v>0</v>
      </c>
      <c r="G9" s="290">
        <f>G8*$C8</f>
        <v>0</v>
      </c>
      <c r="H9" s="61">
        <f t="shared" ref="H9:H15" si="1">E9+F9+G9</f>
        <v>9481.2999999999993</v>
      </c>
      <c r="I9" s="62" t="str">
        <f>IF(H9=C8,"OK","CORRIGIR")</f>
        <v>OK</v>
      </c>
      <c r="K9" s="45"/>
    </row>
    <row r="10" spans="1:11" ht="12" customHeight="1">
      <c r="A10" s="287">
        <v>2</v>
      </c>
      <c r="B10" s="27" t="s">
        <v>42</v>
      </c>
      <c r="C10" s="28">
        <f>TRUNC(('Fator K'!C49*20.43/100),2)+0.01</f>
        <v>21192.899999999998</v>
      </c>
      <c r="D10" s="29">
        <f>'Planilha M. O.'!I34</f>
        <v>0.20428415934982946</v>
      </c>
      <c r="E10" s="31">
        <v>0</v>
      </c>
      <c r="F10" s="67">
        <v>1</v>
      </c>
      <c r="G10" s="288">
        <v>0</v>
      </c>
      <c r="H10" s="61">
        <f t="shared" si="1"/>
        <v>1</v>
      </c>
      <c r="I10" s="61" t="str">
        <f>IF(H10=1,"OK","CORRIGIR")</f>
        <v>OK</v>
      </c>
      <c r="K10" s="45"/>
    </row>
    <row r="11" spans="1:11" ht="12" customHeight="1">
      <c r="A11" s="289"/>
      <c r="B11" s="32"/>
      <c r="C11" s="33"/>
      <c r="D11" s="34">
        <f t="shared" si="0"/>
        <v>0</v>
      </c>
      <c r="E11" s="35">
        <f>E10*$C10</f>
        <v>0</v>
      </c>
      <c r="F11" s="35">
        <f>F10*$C10</f>
        <v>21192.899999999998</v>
      </c>
      <c r="G11" s="290">
        <f>G10*$C10</f>
        <v>0</v>
      </c>
      <c r="H11" s="61">
        <f t="shared" si="1"/>
        <v>21192.899999999998</v>
      </c>
      <c r="I11" s="62" t="str">
        <f>IF(H11=C10,"OK","CORRIGIR")</f>
        <v>OK</v>
      </c>
      <c r="K11" s="45"/>
    </row>
    <row r="12" spans="1:11" ht="12" customHeight="1">
      <c r="A12" s="287">
        <v>3</v>
      </c>
      <c r="B12" s="27" t="s">
        <v>53</v>
      </c>
      <c r="C12" s="28">
        <f>TRUNC(('Fator K'!C49*29.78/100),2)+0.01</f>
        <v>30892.039999999997</v>
      </c>
      <c r="D12" s="29">
        <f>'Planilha M. O.'!I35</f>
        <v>0.29775633118061096</v>
      </c>
      <c r="E12" s="30">
        <v>0</v>
      </c>
      <c r="F12" s="31">
        <v>1</v>
      </c>
      <c r="G12" s="288">
        <v>0</v>
      </c>
      <c r="H12" s="61">
        <f t="shared" si="1"/>
        <v>1</v>
      </c>
      <c r="I12" s="61" t="str">
        <f>IF(H12=1,"OK","CORRIGIR")</f>
        <v>OK</v>
      </c>
      <c r="K12" s="45"/>
    </row>
    <row r="13" spans="1:11" ht="12" customHeight="1">
      <c r="A13" s="289"/>
      <c r="B13" s="32"/>
      <c r="C13" s="33"/>
      <c r="D13" s="34">
        <f t="shared" si="0"/>
        <v>0</v>
      </c>
      <c r="E13" s="35">
        <f>E12*$C12</f>
        <v>0</v>
      </c>
      <c r="F13" s="35">
        <f>F12*$C12</f>
        <v>30892.039999999997</v>
      </c>
      <c r="G13" s="290">
        <f>G12*$C12</f>
        <v>0</v>
      </c>
      <c r="H13" s="61">
        <f t="shared" si="1"/>
        <v>30892.039999999997</v>
      </c>
      <c r="I13" s="62" t="str">
        <f>IF(H13=C12,"OK","CORRIGIR")</f>
        <v>OK</v>
      </c>
      <c r="K13" s="45"/>
    </row>
    <row r="14" spans="1:11" ht="12" customHeight="1">
      <c r="A14" s="287">
        <v>4</v>
      </c>
      <c r="B14" s="27" t="s">
        <v>59</v>
      </c>
      <c r="C14" s="28">
        <f>TRUNC(('Fator K'!C49*40.65/100),2)</f>
        <v>42167.94</v>
      </c>
      <c r="D14" s="29">
        <f>'Planilha M. O.'!I36</f>
        <v>0.40653943835715844</v>
      </c>
      <c r="E14" s="30">
        <v>0</v>
      </c>
      <c r="F14" s="31">
        <v>0</v>
      </c>
      <c r="G14" s="288">
        <v>1</v>
      </c>
      <c r="H14" s="61">
        <f t="shared" si="1"/>
        <v>1</v>
      </c>
      <c r="I14" s="61" t="str">
        <f>IF(H14=1,"OK","CORRIGIR")</f>
        <v>OK</v>
      </c>
      <c r="K14" s="45"/>
    </row>
    <row r="15" spans="1:11" ht="12" customHeight="1">
      <c r="A15" s="289"/>
      <c r="B15" s="32"/>
      <c r="C15" s="33"/>
      <c r="D15" s="34">
        <f t="shared" si="0"/>
        <v>0</v>
      </c>
      <c r="E15" s="35">
        <f>E14*$C14</f>
        <v>0</v>
      </c>
      <c r="F15" s="35">
        <f>F14*$C14</f>
        <v>0</v>
      </c>
      <c r="G15" s="290">
        <f>G14*$C14</f>
        <v>42167.94</v>
      </c>
      <c r="H15" s="61">
        <f t="shared" si="1"/>
        <v>42167.94</v>
      </c>
      <c r="I15" s="62" t="str">
        <f>IF(H15=C14,"OK","CORRIGIR")</f>
        <v>OK</v>
      </c>
      <c r="K15" s="45"/>
    </row>
    <row r="16" spans="1:11" ht="12" customHeight="1">
      <c r="A16" s="291"/>
      <c r="B16" s="36"/>
      <c r="C16" s="37"/>
      <c r="D16" s="38"/>
      <c r="E16" s="39"/>
      <c r="F16" s="40"/>
      <c r="G16" s="292"/>
      <c r="H16" s="60">
        <f>E16+F16+G16</f>
        <v>0</v>
      </c>
      <c r="I16" s="58"/>
    </row>
    <row r="17" spans="1:9" ht="12" customHeight="1">
      <c r="A17" s="293"/>
      <c r="B17" s="41" t="s">
        <v>7</v>
      </c>
      <c r="C17" s="42">
        <f>C8+C10+C12+C14</f>
        <v>103734.18</v>
      </c>
      <c r="D17" s="43">
        <f>D8+D10+D12+D14</f>
        <v>1</v>
      </c>
      <c r="E17" s="44"/>
      <c r="F17" s="44"/>
      <c r="G17" s="294"/>
      <c r="H17" s="60">
        <f>E17+F17+G17</f>
        <v>0</v>
      </c>
      <c r="I17" s="58"/>
    </row>
    <row r="18" spans="1:9" ht="15" customHeight="1">
      <c r="A18" s="295"/>
      <c r="B18" s="261"/>
      <c r="C18" s="262"/>
      <c r="D18" s="262"/>
      <c r="E18" s="318" t="s">
        <v>34</v>
      </c>
      <c r="F18" s="318"/>
      <c r="G18" s="319"/>
      <c r="H18" s="60"/>
      <c r="I18" s="57"/>
    </row>
    <row r="19" spans="1:9" ht="15" customHeight="1">
      <c r="A19" s="314" t="s">
        <v>36</v>
      </c>
      <c r="B19" s="26"/>
      <c r="C19" s="48"/>
      <c r="D19" s="48"/>
      <c r="E19" s="49">
        <f>E9+E11+E13+E15</f>
        <v>9481.2999999999993</v>
      </c>
      <c r="F19" s="49">
        <f t="shared" ref="F19:G19" si="2">F9+F11+F13+F15</f>
        <v>52084.939999999995</v>
      </c>
      <c r="G19" s="296">
        <f t="shared" si="2"/>
        <v>42167.94</v>
      </c>
      <c r="H19" s="65">
        <f>SUM(E19:G19)</f>
        <v>103734.18</v>
      </c>
      <c r="I19" s="64" t="str">
        <f>IF(H19=C17,"OK","CORRIGIR")</f>
        <v>OK</v>
      </c>
    </row>
    <row r="20" spans="1:9" ht="12" customHeight="1">
      <c r="A20" s="315"/>
      <c r="B20" s="54" t="s">
        <v>35</v>
      </c>
      <c r="C20" s="46"/>
      <c r="D20" s="46"/>
      <c r="E20" s="50"/>
      <c r="F20" s="50"/>
      <c r="G20" s="297"/>
      <c r="H20" s="65">
        <f>SUM(E20:G20)</f>
        <v>0</v>
      </c>
      <c r="I20" s="64" t="e">
        <f>IF(H20=#REF!,"OK","CORRIGIR")</f>
        <v>#REF!</v>
      </c>
    </row>
    <row r="21" spans="1:9" ht="12" customHeight="1">
      <c r="A21" s="315"/>
      <c r="B21" s="51"/>
      <c r="C21" s="47"/>
      <c r="D21" s="52"/>
      <c r="E21" s="53"/>
      <c r="F21" s="53"/>
      <c r="G21" s="298"/>
      <c r="H21" s="65">
        <f>SUM(E21:G21)</f>
        <v>0</v>
      </c>
      <c r="I21" s="64" t="e">
        <f>IF(H21=#REF!,"OK","CORRIGIR")</f>
        <v>#REF!</v>
      </c>
    </row>
    <row r="22" spans="1:9" ht="12" customHeight="1">
      <c r="A22" s="315"/>
      <c r="B22" s="54"/>
      <c r="C22" s="55"/>
      <c r="D22" s="55"/>
      <c r="E22" s="49"/>
      <c r="F22" s="49"/>
      <c r="G22" s="296"/>
      <c r="H22" s="60"/>
      <c r="I22" s="62"/>
    </row>
    <row r="23" spans="1:9" ht="12" customHeight="1">
      <c r="A23" s="315"/>
      <c r="B23" s="54" t="s">
        <v>37</v>
      </c>
      <c r="C23" s="55"/>
      <c r="D23" s="55"/>
      <c r="E23" s="50"/>
      <c r="F23" s="50"/>
      <c r="G23" s="297"/>
      <c r="H23" s="62"/>
      <c r="I23" s="62"/>
    </row>
    <row r="24" spans="1:9" ht="12" customHeight="1">
      <c r="A24" s="316"/>
      <c r="B24" s="56"/>
      <c r="C24" s="46"/>
      <c r="D24" s="46"/>
      <c r="E24" s="53"/>
      <c r="F24" s="53"/>
      <c r="G24" s="298"/>
      <c r="H24" s="63"/>
      <c r="I24" s="63"/>
    </row>
    <row r="25" spans="1:9" ht="15" customHeight="1">
      <c r="A25" s="314" t="s">
        <v>38</v>
      </c>
      <c r="B25" s="26"/>
      <c r="C25" s="48"/>
      <c r="D25" s="48"/>
      <c r="E25" s="49">
        <f>E19</f>
        <v>9481.2999999999993</v>
      </c>
      <c r="F25" s="49">
        <f>F19+E25</f>
        <v>61566.239999999991</v>
      </c>
      <c r="G25" s="296">
        <f>G19+F25</f>
        <v>103734.18</v>
      </c>
      <c r="H25" s="65" t="str">
        <f>IF(G25=C17,"OK","CORRIGIR")</f>
        <v>OK</v>
      </c>
      <c r="I25" s="65"/>
    </row>
    <row r="26" spans="1:9" ht="12" customHeight="1">
      <c r="A26" s="315"/>
      <c r="B26" s="55" t="s">
        <v>35</v>
      </c>
      <c r="C26" s="46"/>
      <c r="D26" s="46"/>
      <c r="E26" s="50"/>
      <c r="F26" s="50"/>
      <c r="G26" s="297"/>
      <c r="H26" s="65" t="e">
        <f>IF(G26=#REF!,"OK","CORRIGIR")</f>
        <v>#REF!</v>
      </c>
      <c r="I26" s="58"/>
    </row>
    <row r="27" spans="1:9" ht="12.75" customHeight="1">
      <c r="A27" s="315"/>
      <c r="B27" s="56"/>
      <c r="C27" s="47"/>
      <c r="D27" s="52"/>
      <c r="E27" s="53"/>
      <c r="F27" s="53"/>
      <c r="G27" s="298"/>
      <c r="H27" s="65" t="e">
        <f>IF(G27=#REF!,"OK","CORRIGIR")</f>
        <v>#REF!</v>
      </c>
      <c r="I27" s="58"/>
    </row>
    <row r="28" spans="1:9" ht="12" customHeight="1">
      <c r="A28" s="315"/>
      <c r="B28" s="55"/>
      <c r="C28" s="55"/>
      <c r="D28" s="55"/>
      <c r="E28" s="49"/>
      <c r="F28" s="49"/>
      <c r="G28" s="296"/>
      <c r="H28" s="62"/>
      <c r="I28" s="62"/>
    </row>
    <row r="29" spans="1:9" ht="12" customHeight="1">
      <c r="A29" s="315"/>
      <c r="B29" s="55" t="s">
        <v>37</v>
      </c>
      <c r="C29" s="55"/>
      <c r="D29" s="55"/>
      <c r="E29" s="50"/>
      <c r="F29" s="50"/>
      <c r="G29" s="297"/>
      <c r="H29" s="62"/>
      <c r="I29" s="62"/>
    </row>
    <row r="30" spans="1:9" ht="12" customHeight="1" thickBot="1">
      <c r="A30" s="317"/>
      <c r="B30" s="299"/>
      <c r="C30" s="300"/>
      <c r="D30" s="300"/>
      <c r="E30" s="301"/>
      <c r="F30" s="301"/>
      <c r="G30" s="302"/>
      <c r="H30" s="62"/>
      <c r="I30" s="62"/>
    </row>
  </sheetData>
  <mergeCells count="6">
    <mergeCell ref="A19:A24"/>
    <mergeCell ref="A25:A30"/>
    <mergeCell ref="E18:G18"/>
    <mergeCell ref="A1:G1"/>
    <mergeCell ref="A2:G2"/>
    <mergeCell ref="A3:G3"/>
  </mergeCells>
  <pageMargins left="0.67" right="0.511811024" top="0.78740157499999996" bottom="0.78740157499999996" header="0.31496062000000002" footer="0.31496062000000002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62"/>
  <sheetViews>
    <sheetView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B2" sqref="B2"/>
    </sheetView>
  </sheetViews>
  <sheetFormatPr defaultRowHeight="12.75"/>
  <cols>
    <col min="1" max="1" width="13.42578125" style="89" customWidth="1"/>
    <col min="2" max="2" width="40.28515625" style="90" bestFit="1" customWidth="1"/>
    <col min="3" max="3" width="11.7109375" style="76" customWidth="1"/>
    <col min="4" max="6" width="15.7109375" style="76" customWidth="1"/>
    <col min="7" max="8" width="15.7109375" style="1" customWidth="1"/>
    <col min="9" max="10" width="9.140625" style="1"/>
    <col min="11" max="11" width="15.85546875" style="71" customWidth="1"/>
    <col min="12" max="15" width="15.7109375" style="71" customWidth="1"/>
    <col min="16" max="16384" width="9.140625" style="1"/>
  </cols>
  <sheetData>
    <row r="1" spans="1:15">
      <c r="B1" s="353" t="s">
        <v>102</v>
      </c>
      <c r="C1" s="353"/>
      <c r="D1" s="353"/>
      <c r="E1" s="353"/>
      <c r="F1" s="353"/>
      <c r="G1" s="353"/>
    </row>
    <row r="2" spans="1:15" ht="25.5">
      <c r="A2" s="244" t="s">
        <v>0</v>
      </c>
      <c r="B2" s="313" t="s">
        <v>116</v>
      </c>
      <c r="C2" s="354"/>
      <c r="D2" s="354"/>
      <c r="E2" s="245"/>
      <c r="F2" s="245"/>
      <c r="G2" s="245"/>
      <c r="H2" s="245"/>
      <c r="I2" s="246"/>
      <c r="J2" s="246"/>
      <c r="K2" s="70"/>
      <c r="L2" s="70"/>
      <c r="M2" s="70"/>
    </row>
    <row r="3" spans="1:15">
      <c r="A3" s="244" t="s">
        <v>2</v>
      </c>
      <c r="B3" s="355" t="s">
        <v>40</v>
      </c>
      <c r="C3" s="355"/>
      <c r="D3" s="355"/>
      <c r="E3" s="355"/>
      <c r="F3" s="355"/>
      <c r="G3" s="355"/>
      <c r="H3" s="355"/>
      <c r="I3" s="355"/>
      <c r="J3" s="355"/>
      <c r="K3" s="70"/>
      <c r="L3" s="70"/>
      <c r="M3" s="70"/>
    </row>
    <row r="4" spans="1:15">
      <c r="A4" s="244" t="s">
        <v>1</v>
      </c>
      <c r="B4" s="356" t="s">
        <v>12</v>
      </c>
      <c r="C4" s="356"/>
      <c r="D4" s="356"/>
      <c r="E4" s="356"/>
      <c r="F4" s="356"/>
      <c r="G4" s="356"/>
      <c r="H4" s="356"/>
      <c r="I4" s="356"/>
      <c r="J4" s="356"/>
      <c r="K4" s="346"/>
      <c r="L4" s="346"/>
      <c r="M4" s="346"/>
      <c r="N4" s="346"/>
      <c r="O4" s="346"/>
    </row>
    <row r="5" spans="1:15" ht="7.5" customHeight="1">
      <c r="A5" s="69"/>
      <c r="B5" s="72"/>
      <c r="C5" s="72"/>
      <c r="D5" s="72"/>
      <c r="E5" s="72"/>
      <c r="F5" s="72"/>
      <c r="G5" s="72"/>
      <c r="H5" s="72"/>
      <c r="I5" s="72"/>
      <c r="J5" s="72"/>
      <c r="K5" s="346"/>
      <c r="L5" s="346"/>
      <c r="M5" s="346"/>
      <c r="N5" s="346"/>
      <c r="O5" s="346"/>
    </row>
    <row r="6" spans="1:15" ht="15">
      <c r="A6" s="360" t="s">
        <v>62</v>
      </c>
      <c r="B6" s="359" t="s">
        <v>14</v>
      </c>
      <c r="C6" s="250" t="s">
        <v>15</v>
      </c>
      <c r="D6" s="166">
        <v>90770</v>
      </c>
      <c r="E6" s="12" t="s">
        <v>23</v>
      </c>
      <c r="F6" s="91">
        <v>90779</v>
      </c>
      <c r="G6" s="12" t="s">
        <v>27</v>
      </c>
      <c r="H6" s="12" t="s">
        <v>64</v>
      </c>
      <c r="I6" s="70"/>
      <c r="J6" s="94"/>
      <c r="K6" s="263"/>
      <c r="L6" s="264"/>
      <c r="M6" s="263"/>
      <c r="N6" s="264"/>
      <c r="O6" s="264"/>
    </row>
    <row r="7" spans="1:15" ht="29.25" customHeight="1">
      <c r="A7" s="360"/>
      <c r="B7" s="359"/>
      <c r="C7" s="250" t="s">
        <v>61</v>
      </c>
      <c r="D7" s="168" t="s">
        <v>67</v>
      </c>
      <c r="E7" s="13" t="s">
        <v>24</v>
      </c>
      <c r="F7" s="92" t="s">
        <v>21</v>
      </c>
      <c r="G7" s="13" t="s">
        <v>22</v>
      </c>
      <c r="H7" s="194" t="s">
        <v>68</v>
      </c>
      <c r="I7" s="70"/>
      <c r="J7" s="94"/>
      <c r="K7" s="265"/>
      <c r="L7" s="266"/>
      <c r="M7" s="266"/>
      <c r="N7" s="266"/>
      <c r="O7" s="267"/>
    </row>
    <row r="8" spans="1:15" ht="12.75" customHeight="1">
      <c r="A8" s="360"/>
      <c r="B8" s="359"/>
      <c r="C8" s="250" t="s">
        <v>4</v>
      </c>
      <c r="D8" s="193" t="s">
        <v>11</v>
      </c>
      <c r="E8" s="193" t="s">
        <v>11</v>
      </c>
      <c r="F8" s="193" t="s">
        <v>11</v>
      </c>
      <c r="G8" s="193" t="s">
        <v>11</v>
      </c>
      <c r="H8" s="193" t="s">
        <v>11</v>
      </c>
      <c r="I8" s="70"/>
      <c r="J8" s="94"/>
      <c r="K8" s="268"/>
      <c r="L8" s="268"/>
      <c r="M8" s="268"/>
      <c r="N8" s="268"/>
      <c r="O8" s="268"/>
    </row>
    <row r="9" spans="1:15" ht="12.75" customHeight="1">
      <c r="A9" s="357" t="s">
        <v>41</v>
      </c>
      <c r="B9" s="336" t="s">
        <v>43</v>
      </c>
      <c r="C9" s="337"/>
      <c r="D9" s="190"/>
      <c r="E9" s="93"/>
      <c r="F9" s="167"/>
      <c r="G9" s="165"/>
      <c r="H9" s="165"/>
      <c r="I9" s="70"/>
      <c r="J9" s="74"/>
      <c r="K9" s="269"/>
      <c r="L9" s="270"/>
      <c r="M9" s="270"/>
      <c r="N9" s="270"/>
      <c r="O9" s="270"/>
    </row>
    <row r="10" spans="1:15" ht="12.75" customHeight="1">
      <c r="A10" s="357"/>
      <c r="B10" s="334" t="s">
        <v>44</v>
      </c>
      <c r="C10" s="335"/>
      <c r="D10" s="191">
        <v>5</v>
      </c>
      <c r="E10" s="170"/>
      <c r="F10" s="169"/>
      <c r="G10" s="171"/>
      <c r="H10" s="171">
        <v>5</v>
      </c>
      <c r="I10" s="82"/>
      <c r="J10" s="164"/>
      <c r="K10" s="271"/>
      <c r="L10" s="170"/>
      <c r="M10" s="170"/>
      <c r="N10" s="170"/>
      <c r="O10" s="170"/>
    </row>
    <row r="11" spans="1:15" ht="12.75" customHeight="1">
      <c r="A11" s="357"/>
      <c r="B11" s="334" t="s">
        <v>45</v>
      </c>
      <c r="C11" s="335"/>
      <c r="D11" s="191">
        <v>10</v>
      </c>
      <c r="E11" s="172"/>
      <c r="F11" s="173"/>
      <c r="G11" s="191"/>
      <c r="H11" s="191">
        <v>15</v>
      </c>
      <c r="I11" s="70"/>
      <c r="J11" s="164"/>
      <c r="K11" s="271"/>
      <c r="L11" s="172"/>
      <c r="M11" s="272"/>
      <c r="N11" s="271"/>
      <c r="O11" s="271"/>
    </row>
    <row r="12" spans="1:15" ht="30" customHeight="1">
      <c r="A12" s="357"/>
      <c r="B12" s="338" t="s">
        <v>46</v>
      </c>
      <c r="C12" s="339"/>
      <c r="D12" s="191">
        <v>10</v>
      </c>
      <c r="E12" s="175"/>
      <c r="F12" s="191">
        <v>10</v>
      </c>
      <c r="G12" s="191">
        <v>5</v>
      </c>
      <c r="H12" s="191">
        <v>15</v>
      </c>
      <c r="I12" s="71"/>
      <c r="J12" s="164"/>
      <c r="K12" s="271"/>
      <c r="L12" s="175"/>
      <c r="M12" s="271"/>
      <c r="N12" s="271"/>
      <c r="O12" s="271"/>
    </row>
    <row r="13" spans="1:15" ht="15" customHeight="1">
      <c r="A13" s="357"/>
      <c r="B13" s="340" t="s">
        <v>112</v>
      </c>
      <c r="C13" s="341"/>
      <c r="D13" s="191">
        <v>5</v>
      </c>
      <c r="E13" s="175"/>
      <c r="F13" s="174"/>
      <c r="G13" s="176"/>
      <c r="H13" s="191">
        <v>20</v>
      </c>
      <c r="I13" s="71"/>
      <c r="J13" s="164"/>
      <c r="K13" s="271"/>
      <c r="L13" s="175"/>
      <c r="M13" s="175"/>
      <c r="N13" s="175"/>
      <c r="O13" s="271"/>
    </row>
    <row r="14" spans="1:15" ht="15">
      <c r="A14" s="361" t="s">
        <v>69</v>
      </c>
      <c r="B14" s="361"/>
      <c r="C14" s="361"/>
      <c r="D14" s="198">
        <f>SUM(D10:D13)</f>
        <v>30</v>
      </c>
      <c r="E14" s="198">
        <f t="shared" ref="E14:H14" si="0">SUM(E10:E13)</f>
        <v>0</v>
      </c>
      <c r="F14" s="198">
        <f t="shared" si="0"/>
        <v>10</v>
      </c>
      <c r="G14" s="198">
        <f t="shared" si="0"/>
        <v>5</v>
      </c>
      <c r="H14" s="198">
        <f t="shared" si="0"/>
        <v>55</v>
      </c>
      <c r="I14" s="71"/>
      <c r="J14" s="164"/>
      <c r="K14" s="273"/>
      <c r="L14" s="273"/>
      <c r="M14" s="273"/>
      <c r="N14" s="273"/>
      <c r="O14" s="273"/>
    </row>
    <row r="15" spans="1:15" ht="15" customHeight="1">
      <c r="A15" s="357" t="s">
        <v>42</v>
      </c>
      <c r="B15" s="336" t="s">
        <v>18</v>
      </c>
      <c r="C15" s="337"/>
      <c r="D15" s="179"/>
      <c r="E15" s="180"/>
      <c r="F15" s="179"/>
      <c r="G15" s="181"/>
      <c r="H15" s="181"/>
      <c r="I15" s="71"/>
      <c r="J15" s="164"/>
      <c r="K15" s="175"/>
      <c r="L15" s="175"/>
      <c r="M15" s="175"/>
      <c r="N15" s="175"/>
      <c r="O15" s="175"/>
    </row>
    <row r="16" spans="1:15" ht="15" customHeight="1">
      <c r="A16" s="357"/>
      <c r="B16" s="338" t="s">
        <v>19</v>
      </c>
      <c r="C16" s="339"/>
      <c r="D16" s="191">
        <v>5</v>
      </c>
      <c r="E16" s="175"/>
      <c r="F16" s="191">
        <v>20</v>
      </c>
      <c r="G16" s="176"/>
      <c r="H16" s="191">
        <v>20</v>
      </c>
      <c r="I16" s="71"/>
      <c r="J16" s="164"/>
      <c r="K16" s="271"/>
      <c r="L16" s="175"/>
      <c r="M16" s="271"/>
      <c r="N16" s="175"/>
      <c r="O16" s="271"/>
    </row>
    <row r="17" spans="1:15" ht="29.25" customHeight="1">
      <c r="A17" s="357"/>
      <c r="B17" s="338" t="s">
        <v>47</v>
      </c>
      <c r="C17" s="339"/>
      <c r="D17" s="191"/>
      <c r="E17" s="175"/>
      <c r="F17" s="191">
        <v>30</v>
      </c>
      <c r="G17" s="191">
        <v>5</v>
      </c>
      <c r="H17" s="191">
        <v>15</v>
      </c>
      <c r="I17" s="71"/>
      <c r="J17" s="164"/>
      <c r="K17" s="271"/>
      <c r="L17" s="175"/>
      <c r="M17" s="271"/>
      <c r="N17" s="271"/>
      <c r="O17" s="271"/>
    </row>
    <row r="18" spans="1:15" ht="15">
      <c r="A18" s="357"/>
      <c r="B18" s="338" t="s">
        <v>48</v>
      </c>
      <c r="C18" s="339"/>
      <c r="D18" s="191"/>
      <c r="E18" s="175"/>
      <c r="F18" s="191">
        <v>25</v>
      </c>
      <c r="G18" s="191"/>
      <c r="H18" s="191">
        <v>5</v>
      </c>
      <c r="I18" s="71"/>
      <c r="J18" s="164"/>
      <c r="K18" s="271"/>
      <c r="L18" s="175"/>
      <c r="M18" s="271"/>
      <c r="N18" s="271"/>
      <c r="O18" s="271"/>
    </row>
    <row r="19" spans="1:15" ht="15" customHeight="1">
      <c r="A19" s="357"/>
      <c r="B19" s="340" t="s">
        <v>63</v>
      </c>
      <c r="C19" s="343"/>
      <c r="D19" s="192"/>
      <c r="E19" s="191">
        <v>10</v>
      </c>
      <c r="F19" s="191">
        <v>15</v>
      </c>
      <c r="G19" s="178"/>
      <c r="H19" s="192">
        <v>20</v>
      </c>
      <c r="I19" s="71"/>
      <c r="J19" s="164"/>
      <c r="K19" s="271"/>
      <c r="L19" s="271"/>
      <c r="M19" s="271"/>
      <c r="N19" s="175"/>
      <c r="O19" s="271"/>
    </row>
    <row r="20" spans="1:15" ht="15">
      <c r="A20" s="329" t="s">
        <v>69</v>
      </c>
      <c r="B20" s="329"/>
      <c r="C20" s="329"/>
      <c r="D20" s="198">
        <f>SUM(D16:D19)</f>
        <v>5</v>
      </c>
      <c r="E20" s="198">
        <f t="shared" ref="E20:H20" si="1">SUM(E16:E19)</f>
        <v>10</v>
      </c>
      <c r="F20" s="198">
        <f t="shared" si="1"/>
        <v>90</v>
      </c>
      <c r="G20" s="198">
        <f t="shared" si="1"/>
        <v>5</v>
      </c>
      <c r="H20" s="198">
        <f t="shared" si="1"/>
        <v>60</v>
      </c>
      <c r="I20" s="71"/>
      <c r="J20" s="164"/>
      <c r="K20" s="273"/>
      <c r="L20" s="273"/>
      <c r="M20" s="273"/>
      <c r="N20" s="273"/>
      <c r="O20" s="273"/>
    </row>
    <row r="21" spans="1:15" ht="15" customHeight="1">
      <c r="A21" s="358" t="s">
        <v>53</v>
      </c>
      <c r="B21" s="336" t="s">
        <v>49</v>
      </c>
      <c r="C21" s="337"/>
      <c r="D21" s="174"/>
      <c r="E21" s="175"/>
      <c r="F21" s="174"/>
      <c r="G21" s="176"/>
      <c r="H21" s="176"/>
      <c r="I21" s="71"/>
      <c r="J21" s="164"/>
      <c r="K21" s="175"/>
      <c r="L21" s="175"/>
      <c r="M21" s="175"/>
      <c r="N21" s="175"/>
      <c r="O21" s="175"/>
    </row>
    <row r="22" spans="1:15" ht="15" customHeight="1">
      <c r="A22" s="357"/>
      <c r="B22" s="338" t="s">
        <v>50</v>
      </c>
      <c r="C22" s="339"/>
      <c r="D22" s="191">
        <v>30</v>
      </c>
      <c r="E22" s="191">
        <v>30</v>
      </c>
      <c r="F22" s="191">
        <v>15</v>
      </c>
      <c r="G22" s="191">
        <v>5</v>
      </c>
      <c r="H22" s="176"/>
      <c r="I22" s="71"/>
      <c r="J22" s="164"/>
      <c r="K22" s="271"/>
      <c r="L22" s="271"/>
      <c r="M22" s="271"/>
      <c r="N22" s="271"/>
      <c r="O22" s="175"/>
    </row>
    <row r="23" spans="1:15" ht="15" customHeight="1">
      <c r="A23" s="357"/>
      <c r="B23" s="338" t="s">
        <v>51</v>
      </c>
      <c r="C23" s="339"/>
      <c r="D23" s="191">
        <v>20</v>
      </c>
      <c r="E23" s="191">
        <v>40</v>
      </c>
      <c r="F23" s="191">
        <v>15</v>
      </c>
      <c r="G23" s="191">
        <v>10</v>
      </c>
      <c r="H23" s="191"/>
      <c r="I23" s="71"/>
      <c r="J23" s="164"/>
      <c r="K23" s="271"/>
      <c r="L23" s="271"/>
      <c r="M23" s="271"/>
      <c r="N23" s="271"/>
      <c r="O23" s="271"/>
    </row>
    <row r="24" spans="1:15" ht="15" customHeight="1">
      <c r="A24" s="357"/>
      <c r="B24" s="338" t="s">
        <v>60</v>
      </c>
      <c r="C24" s="339"/>
      <c r="D24" s="191">
        <v>20</v>
      </c>
      <c r="E24" s="175"/>
      <c r="F24" s="191">
        <v>15</v>
      </c>
      <c r="G24" s="191">
        <v>5</v>
      </c>
      <c r="H24" s="191"/>
      <c r="I24" s="71"/>
      <c r="J24" s="164"/>
      <c r="K24" s="271"/>
      <c r="L24" s="175"/>
      <c r="M24" s="271"/>
      <c r="N24" s="271"/>
      <c r="O24" s="175"/>
    </row>
    <row r="25" spans="1:15" ht="15" customHeight="1">
      <c r="A25" s="357"/>
      <c r="B25" s="338" t="s">
        <v>52</v>
      </c>
      <c r="C25" s="339"/>
      <c r="D25" s="191"/>
      <c r="E25" s="175"/>
      <c r="F25" s="191">
        <v>15</v>
      </c>
      <c r="G25" s="191">
        <v>5</v>
      </c>
      <c r="H25" s="176"/>
      <c r="I25" s="71"/>
      <c r="J25" s="164"/>
      <c r="K25" s="271"/>
      <c r="L25" s="175"/>
      <c r="M25" s="271"/>
      <c r="N25" s="271"/>
      <c r="O25" s="175"/>
    </row>
    <row r="26" spans="1:15" ht="15" customHeight="1">
      <c r="A26" s="357"/>
      <c r="B26" s="342" t="s">
        <v>20</v>
      </c>
      <c r="C26" s="341"/>
      <c r="D26" s="191"/>
      <c r="E26" s="175"/>
      <c r="F26" s="191">
        <v>15</v>
      </c>
      <c r="G26" s="191">
        <v>5</v>
      </c>
      <c r="H26" s="176"/>
      <c r="I26" s="71"/>
      <c r="J26" s="164"/>
      <c r="K26" s="271"/>
      <c r="L26" s="175"/>
      <c r="M26" s="271"/>
      <c r="N26" s="271"/>
      <c r="O26" s="175"/>
    </row>
    <row r="27" spans="1:15" ht="15">
      <c r="A27" s="329" t="s">
        <v>69</v>
      </c>
      <c r="B27" s="329"/>
      <c r="C27" s="329"/>
      <c r="D27" s="198">
        <f>SUM(D22:D26)</f>
        <v>70</v>
      </c>
      <c r="E27" s="198">
        <f t="shared" ref="E27:H27" si="2">SUM(E22:E26)</f>
        <v>70</v>
      </c>
      <c r="F27" s="198">
        <f t="shared" si="2"/>
        <v>75</v>
      </c>
      <c r="G27" s="198">
        <f t="shared" si="2"/>
        <v>30</v>
      </c>
      <c r="H27" s="198">
        <f t="shared" si="2"/>
        <v>0</v>
      </c>
      <c r="I27" s="71"/>
      <c r="J27" s="164"/>
      <c r="K27" s="273"/>
      <c r="L27" s="273"/>
      <c r="M27" s="273"/>
      <c r="N27" s="273"/>
      <c r="O27" s="273"/>
    </row>
    <row r="28" spans="1:15" ht="15" customHeight="1">
      <c r="A28" s="357" t="s">
        <v>59</v>
      </c>
      <c r="B28" s="330" t="s">
        <v>39</v>
      </c>
      <c r="C28" s="331"/>
      <c r="D28" s="182"/>
      <c r="E28" s="183"/>
      <c r="F28" s="184"/>
      <c r="G28" s="185"/>
      <c r="H28" s="185"/>
      <c r="I28" s="70"/>
      <c r="J28" s="94"/>
      <c r="K28" s="274"/>
      <c r="L28" s="170"/>
      <c r="M28" s="170"/>
      <c r="N28" s="272"/>
      <c r="O28" s="272"/>
    </row>
    <row r="29" spans="1:15" ht="15">
      <c r="A29" s="357"/>
      <c r="B29" s="332" t="s">
        <v>54</v>
      </c>
      <c r="C29" s="333"/>
      <c r="D29" s="191">
        <v>30</v>
      </c>
      <c r="E29" s="191">
        <v>35</v>
      </c>
      <c r="F29" s="191">
        <v>20</v>
      </c>
      <c r="G29" s="191">
        <v>10</v>
      </c>
      <c r="H29" s="176"/>
      <c r="I29" s="70"/>
      <c r="J29" s="70"/>
      <c r="K29" s="271"/>
      <c r="L29" s="271"/>
      <c r="M29" s="271"/>
      <c r="N29" s="271"/>
      <c r="O29" s="175"/>
    </row>
    <row r="30" spans="1:15" ht="29.25" customHeight="1">
      <c r="A30" s="357"/>
      <c r="B30" s="334" t="s">
        <v>55</v>
      </c>
      <c r="C30" s="335"/>
      <c r="D30" s="191"/>
      <c r="E30" s="191">
        <v>45</v>
      </c>
      <c r="F30" s="191">
        <v>40</v>
      </c>
      <c r="G30" s="191">
        <v>15</v>
      </c>
      <c r="H30" s="191"/>
      <c r="I30" s="82"/>
      <c r="J30" s="164"/>
      <c r="K30" s="271"/>
      <c r="L30" s="271"/>
      <c r="M30" s="271"/>
      <c r="N30" s="271"/>
      <c r="O30" s="271"/>
    </row>
    <row r="31" spans="1:15" ht="15">
      <c r="A31" s="357"/>
      <c r="B31" s="334" t="s">
        <v>56</v>
      </c>
      <c r="C31" s="335"/>
      <c r="D31" s="191">
        <v>15</v>
      </c>
      <c r="E31" s="175"/>
      <c r="F31" s="191">
        <v>25</v>
      </c>
      <c r="G31" s="191">
        <v>5</v>
      </c>
      <c r="H31" s="191">
        <v>5</v>
      </c>
      <c r="I31" s="70"/>
      <c r="J31" s="164"/>
      <c r="K31" s="271"/>
      <c r="L31" s="175"/>
      <c r="M31" s="271"/>
      <c r="N31" s="271"/>
      <c r="O31" s="271"/>
    </row>
    <row r="32" spans="1:15" ht="15">
      <c r="A32" s="357"/>
      <c r="B32" s="334" t="s">
        <v>57</v>
      </c>
      <c r="C32" s="335"/>
      <c r="D32" s="191">
        <v>10</v>
      </c>
      <c r="E32" s="175"/>
      <c r="F32" s="191">
        <v>25</v>
      </c>
      <c r="G32" s="191">
        <v>5</v>
      </c>
      <c r="H32" s="191">
        <v>5</v>
      </c>
      <c r="I32" s="70"/>
      <c r="J32" s="70"/>
      <c r="K32" s="271"/>
      <c r="L32" s="175"/>
      <c r="M32" s="271"/>
      <c r="N32" s="271"/>
      <c r="O32" s="271"/>
    </row>
    <row r="33" spans="1:15" ht="15">
      <c r="A33" s="357"/>
      <c r="B33" s="344" t="s">
        <v>58</v>
      </c>
      <c r="C33" s="345"/>
      <c r="D33" s="192"/>
      <c r="E33" s="177"/>
      <c r="F33" s="192">
        <v>25</v>
      </c>
      <c r="G33" s="192">
        <v>5</v>
      </c>
      <c r="H33" s="191">
        <v>5</v>
      </c>
      <c r="I33" s="70"/>
      <c r="J33" s="70"/>
      <c r="K33" s="271"/>
      <c r="L33" s="175"/>
      <c r="M33" s="271"/>
      <c r="N33" s="271"/>
      <c r="O33" s="271"/>
    </row>
    <row r="34" spans="1:15" ht="15">
      <c r="A34" s="329" t="s">
        <v>69</v>
      </c>
      <c r="B34" s="329"/>
      <c r="C34" s="329"/>
      <c r="D34" s="198">
        <f>SUM(D29:D33)</f>
        <v>55</v>
      </c>
      <c r="E34" s="198">
        <f t="shared" ref="E34:H34" si="3">SUM(E29:E33)</f>
        <v>80</v>
      </c>
      <c r="F34" s="198">
        <f t="shared" si="3"/>
        <v>135</v>
      </c>
      <c r="G34" s="198">
        <f t="shared" si="3"/>
        <v>40</v>
      </c>
      <c r="H34" s="198">
        <f t="shared" si="3"/>
        <v>15</v>
      </c>
      <c r="I34" s="70"/>
      <c r="J34" s="70"/>
      <c r="K34" s="273"/>
      <c r="L34" s="273"/>
      <c r="M34" s="273"/>
      <c r="N34" s="273"/>
      <c r="O34" s="273"/>
    </row>
    <row r="35" spans="1:15" s="106" customFormat="1">
      <c r="A35" s="329" t="s">
        <v>65</v>
      </c>
      <c r="B35" s="329"/>
      <c r="C35" s="329"/>
      <c r="D35" s="199">
        <f>D14+D20+D27+D34</f>
        <v>160</v>
      </c>
      <c r="E35" s="199">
        <f t="shared" ref="E35:H35" si="4">E14+E20+E27+E34</f>
        <v>160</v>
      </c>
      <c r="F35" s="199">
        <f t="shared" si="4"/>
        <v>310</v>
      </c>
      <c r="G35" s="199">
        <f t="shared" si="4"/>
        <v>80</v>
      </c>
      <c r="H35" s="199">
        <f t="shared" si="4"/>
        <v>130</v>
      </c>
      <c r="K35" s="275"/>
      <c r="L35" s="275"/>
      <c r="M35" s="275"/>
      <c r="N35" s="275"/>
      <c r="O35" s="275"/>
    </row>
    <row r="36" spans="1:15" s="106" customFormat="1">
      <c r="A36" s="329" t="s">
        <v>113</v>
      </c>
      <c r="B36" s="329"/>
      <c r="C36" s="329"/>
      <c r="D36" s="199">
        <f>D35*'Planilha M. O.'!G8</f>
        <v>7441.5999999999995</v>
      </c>
      <c r="E36" s="199">
        <f>E35*'Planilha M. O.'!G14</f>
        <v>2884.8</v>
      </c>
      <c r="F36" s="199">
        <f>F35*'Planilha M. O.'!G19</f>
        <v>18541.100000000002</v>
      </c>
      <c r="G36" s="199">
        <f>G35*'Planilha M. O.'!G24</f>
        <v>3346.3999999999996</v>
      </c>
      <c r="H36" s="199">
        <f>H35*'Planilha M. O.'!G29</f>
        <v>2238.6</v>
      </c>
      <c r="K36" s="275"/>
      <c r="L36" s="275"/>
      <c r="M36" s="275"/>
      <c r="N36" s="275"/>
      <c r="O36" s="275"/>
    </row>
    <row r="37" spans="1:15" s="106" customFormat="1">
      <c r="A37" s="329" t="s">
        <v>114</v>
      </c>
      <c r="B37" s="329"/>
      <c r="C37" s="329"/>
      <c r="D37" s="347">
        <f>D36+E36+F36+G36+H36</f>
        <v>34452.5</v>
      </c>
      <c r="E37" s="348"/>
      <c r="F37" s="348"/>
      <c r="G37" s="348"/>
      <c r="H37" s="349"/>
      <c r="K37" s="350"/>
      <c r="L37" s="351"/>
      <c r="M37" s="351"/>
      <c r="N37" s="351"/>
      <c r="O37" s="351"/>
    </row>
    <row r="38" spans="1:15" s="106" customFormat="1">
      <c r="A38" s="107"/>
      <c r="B38" s="109"/>
      <c r="C38" s="110"/>
      <c r="D38" s="111"/>
      <c r="E38" s="105"/>
      <c r="F38" s="105"/>
      <c r="G38" s="105"/>
      <c r="H38" s="105"/>
    </row>
    <row r="39" spans="1:15" s="106" customFormat="1">
      <c r="A39" s="107"/>
      <c r="B39" s="108"/>
      <c r="C39" s="110"/>
      <c r="D39" s="112"/>
      <c r="E39" s="113"/>
      <c r="F39" s="105"/>
      <c r="G39" s="105"/>
      <c r="H39" s="105"/>
      <c r="I39" s="352"/>
      <c r="J39" s="352"/>
    </row>
    <row r="40" spans="1:15" s="106" customFormat="1">
      <c r="A40" s="107"/>
      <c r="B40" s="108"/>
      <c r="C40" s="105"/>
      <c r="D40" s="105"/>
      <c r="E40" s="105"/>
      <c r="F40" s="105"/>
      <c r="G40" s="105"/>
      <c r="H40" s="105"/>
    </row>
    <row r="41" spans="1:15" s="106" customFormat="1">
      <c r="A41" s="73"/>
      <c r="B41" s="102"/>
      <c r="C41" s="103"/>
      <c r="D41" s="104"/>
      <c r="E41" s="105"/>
      <c r="F41" s="105"/>
      <c r="G41" s="105"/>
      <c r="H41" s="105"/>
    </row>
    <row r="42" spans="1:15" s="106" customFormat="1">
      <c r="A42" s="107"/>
      <c r="B42" s="108"/>
      <c r="C42" s="105"/>
      <c r="D42" s="105"/>
      <c r="E42" s="105"/>
      <c r="F42" s="105"/>
      <c r="G42" s="105"/>
      <c r="H42" s="105"/>
    </row>
    <row r="43" spans="1:15" s="106" customFormat="1">
      <c r="A43" s="107"/>
      <c r="B43" s="108"/>
      <c r="C43" s="110"/>
      <c r="D43" s="110"/>
      <c r="E43" s="110"/>
      <c r="F43" s="77"/>
      <c r="G43" s="110"/>
      <c r="H43" s="114"/>
      <c r="I43" s="113"/>
    </row>
    <row r="44" spans="1:15" s="106" customFormat="1">
      <c r="A44" s="107"/>
      <c r="B44" s="108"/>
      <c r="C44" s="105"/>
      <c r="D44" s="105"/>
      <c r="E44" s="105"/>
      <c r="F44" s="105"/>
      <c r="G44" s="105"/>
      <c r="H44" s="105"/>
    </row>
    <row r="45" spans="1:15" s="106" customFormat="1">
      <c r="A45" s="73"/>
      <c r="B45" s="115"/>
      <c r="C45" s="103"/>
      <c r="D45" s="104"/>
      <c r="E45" s="81"/>
      <c r="F45" s="81"/>
      <c r="G45" s="116"/>
      <c r="H45" s="117"/>
      <c r="I45" s="117"/>
      <c r="J45" s="117"/>
      <c r="K45" s="117"/>
      <c r="L45" s="117"/>
      <c r="M45" s="117"/>
    </row>
    <row r="46" spans="1:15" s="106" customFormat="1">
      <c r="A46" s="73"/>
      <c r="B46" s="115"/>
      <c r="C46" s="116"/>
      <c r="D46" s="81"/>
      <c r="E46" s="81"/>
      <c r="F46" s="81"/>
      <c r="G46" s="116"/>
      <c r="H46" s="117"/>
      <c r="I46" s="117"/>
      <c r="J46" s="117"/>
      <c r="K46" s="117"/>
      <c r="L46" s="117"/>
      <c r="M46" s="117"/>
    </row>
    <row r="47" spans="1:15" s="106" customFormat="1">
      <c r="A47" s="118"/>
      <c r="B47" s="96"/>
      <c r="C47" s="81"/>
      <c r="D47" s="81"/>
      <c r="E47" s="81"/>
      <c r="F47" s="81"/>
      <c r="G47" s="81"/>
      <c r="H47" s="119"/>
      <c r="I47" s="120"/>
      <c r="J47" s="117"/>
      <c r="K47" s="117"/>
      <c r="L47" s="117"/>
      <c r="M47" s="117"/>
    </row>
    <row r="48" spans="1:15" s="106" customFormat="1">
      <c r="A48" s="118"/>
      <c r="B48" s="96"/>
      <c r="C48" s="81"/>
      <c r="D48" s="81"/>
      <c r="E48" s="81"/>
      <c r="F48" s="81"/>
      <c r="G48" s="81"/>
      <c r="H48" s="121"/>
      <c r="I48" s="118"/>
      <c r="J48" s="118"/>
      <c r="K48" s="117"/>
      <c r="L48" s="117"/>
      <c r="M48" s="117"/>
    </row>
    <row r="49" spans="1:13" s="106" customFormat="1">
      <c r="A49" s="118"/>
      <c r="B49" s="96"/>
      <c r="C49" s="81"/>
      <c r="D49" s="95"/>
      <c r="E49" s="81"/>
      <c r="F49" s="81"/>
      <c r="G49" s="81"/>
      <c r="H49" s="121"/>
      <c r="I49" s="118"/>
      <c r="J49" s="118"/>
      <c r="K49" s="117"/>
      <c r="L49" s="117"/>
      <c r="M49" s="117"/>
    </row>
    <row r="50" spans="1:13" s="106" customFormat="1">
      <c r="A50" s="118"/>
      <c r="B50" s="96"/>
      <c r="C50" s="116"/>
      <c r="D50" s="116"/>
      <c r="E50" s="116"/>
      <c r="F50" s="116"/>
      <c r="G50" s="116"/>
      <c r="H50" s="117"/>
      <c r="I50" s="117"/>
      <c r="J50" s="117"/>
      <c r="K50" s="117"/>
      <c r="L50" s="117"/>
      <c r="M50" s="117"/>
    </row>
    <row r="51" spans="1:13" s="106" customFormat="1">
      <c r="A51" s="73"/>
      <c r="B51" s="115"/>
      <c r="C51" s="103"/>
      <c r="D51" s="104"/>
      <c r="E51" s="116"/>
      <c r="F51" s="116"/>
      <c r="G51" s="117"/>
      <c r="H51" s="117"/>
      <c r="I51" s="117"/>
      <c r="J51" s="117"/>
      <c r="K51" s="117"/>
      <c r="L51" s="117"/>
      <c r="M51" s="117"/>
    </row>
    <row r="52" spans="1:13" s="106" customFormat="1">
      <c r="A52" s="122"/>
      <c r="B52" s="96"/>
      <c r="C52" s="116"/>
      <c r="D52" s="116"/>
      <c r="E52" s="123"/>
      <c r="F52" s="116"/>
      <c r="G52" s="124"/>
      <c r="H52" s="117"/>
      <c r="I52" s="117"/>
      <c r="J52" s="117"/>
      <c r="K52" s="117"/>
      <c r="L52" s="117"/>
      <c r="M52" s="117"/>
    </row>
    <row r="53" spans="1:13" s="106" customFormat="1">
      <c r="A53" s="118"/>
      <c r="B53" s="96"/>
      <c r="C53" s="81"/>
      <c r="D53" s="125"/>
      <c r="E53" s="125"/>
      <c r="F53" s="116"/>
      <c r="G53" s="116"/>
      <c r="H53" s="117"/>
      <c r="I53" s="117"/>
      <c r="J53" s="117"/>
      <c r="K53" s="117"/>
      <c r="L53" s="117"/>
      <c r="M53" s="117"/>
    </row>
    <row r="54" spans="1:13" s="106" customFormat="1">
      <c r="A54" s="118"/>
      <c r="B54" s="96"/>
      <c r="C54" s="116"/>
      <c r="D54" s="116"/>
      <c r="E54" s="116"/>
      <c r="F54" s="116"/>
      <c r="G54" s="117"/>
      <c r="H54" s="117"/>
      <c r="I54" s="117"/>
      <c r="J54" s="117"/>
      <c r="K54" s="117"/>
      <c r="L54" s="117"/>
      <c r="M54" s="117"/>
    </row>
    <row r="55" spans="1:13" s="106" customFormat="1">
      <c r="A55" s="73"/>
      <c r="B55" s="115"/>
      <c r="C55" s="103"/>
      <c r="D55" s="104"/>
      <c r="E55" s="81"/>
      <c r="F55" s="81"/>
      <c r="G55" s="116"/>
      <c r="H55" s="117"/>
      <c r="I55" s="117"/>
      <c r="J55" s="117"/>
      <c r="K55" s="117"/>
      <c r="L55" s="117"/>
      <c r="M55" s="117"/>
    </row>
    <row r="56" spans="1:13" s="106" customFormat="1">
      <c r="A56" s="118"/>
      <c r="B56" s="96"/>
      <c r="C56" s="116"/>
      <c r="D56" s="116"/>
      <c r="E56" s="116"/>
      <c r="F56" s="116"/>
      <c r="G56" s="116"/>
      <c r="H56" s="117"/>
      <c r="I56" s="117"/>
      <c r="J56" s="117"/>
      <c r="K56" s="117"/>
      <c r="L56" s="117"/>
      <c r="M56" s="117"/>
    </row>
    <row r="57" spans="1:13" s="106" customFormat="1">
      <c r="A57" s="73"/>
      <c r="B57" s="102"/>
      <c r="C57" s="80"/>
      <c r="D57" s="75"/>
      <c r="E57" s="110"/>
      <c r="F57" s="77"/>
      <c r="G57" s="110"/>
      <c r="H57" s="126"/>
      <c r="I57" s="103"/>
    </row>
    <row r="58" spans="1:13" s="106" customFormat="1">
      <c r="A58" s="118"/>
      <c r="B58" s="96"/>
      <c r="C58" s="116"/>
      <c r="D58" s="116"/>
      <c r="E58" s="116"/>
      <c r="F58" s="116"/>
      <c r="G58" s="116"/>
      <c r="H58" s="117"/>
      <c r="I58" s="117"/>
      <c r="J58" s="117"/>
      <c r="K58" s="117"/>
      <c r="L58" s="117"/>
      <c r="M58" s="117"/>
    </row>
    <row r="59" spans="1:13" s="106" customFormat="1">
      <c r="A59" s="118"/>
      <c r="B59" s="96"/>
      <c r="C59" s="116"/>
      <c r="D59" s="116"/>
      <c r="E59" s="123"/>
      <c r="F59" s="116"/>
      <c r="G59" s="116"/>
      <c r="H59" s="117"/>
      <c r="I59" s="117"/>
      <c r="J59" s="117"/>
      <c r="K59" s="117"/>
      <c r="L59" s="117"/>
      <c r="M59" s="117"/>
    </row>
    <row r="60" spans="1:13" s="106" customFormat="1">
      <c r="A60" s="73"/>
      <c r="B60" s="102"/>
      <c r="C60" s="103"/>
      <c r="D60" s="104"/>
      <c r="E60" s="105"/>
      <c r="F60" s="105"/>
      <c r="G60" s="105"/>
      <c r="H60" s="105"/>
    </row>
    <row r="61" spans="1:13" s="106" customFormat="1">
      <c r="A61" s="73"/>
      <c r="B61" s="102"/>
      <c r="C61" s="73"/>
      <c r="D61" s="127"/>
      <c r="E61" s="105"/>
      <c r="F61" s="105"/>
      <c r="G61" s="105"/>
      <c r="H61" s="105"/>
    </row>
    <row r="62" spans="1:13" s="106" customFormat="1">
      <c r="A62" s="73"/>
      <c r="B62" s="102"/>
      <c r="C62" s="73"/>
      <c r="D62" s="127"/>
      <c r="E62" s="105"/>
      <c r="F62" s="105"/>
      <c r="G62" s="105"/>
      <c r="H62" s="105"/>
    </row>
    <row r="63" spans="1:13" s="106" customFormat="1">
      <c r="A63" s="73"/>
      <c r="B63" s="102"/>
      <c r="C63" s="103"/>
      <c r="D63" s="104"/>
      <c r="E63" s="105"/>
      <c r="F63" s="105"/>
      <c r="G63" s="105"/>
      <c r="H63" s="105"/>
    </row>
    <row r="64" spans="1:13" s="106" customFormat="1">
      <c r="A64" s="73"/>
      <c r="B64" s="102"/>
      <c r="C64" s="73"/>
      <c r="D64" s="127"/>
      <c r="E64" s="105"/>
      <c r="F64" s="105"/>
      <c r="G64" s="105"/>
      <c r="H64" s="105"/>
    </row>
    <row r="65" spans="1:13" s="106" customFormat="1">
      <c r="A65" s="73"/>
      <c r="B65" s="102"/>
      <c r="C65" s="80"/>
      <c r="D65" s="128"/>
      <c r="E65" s="103"/>
      <c r="F65" s="105"/>
      <c r="G65" s="105"/>
      <c r="H65" s="105"/>
    </row>
    <row r="66" spans="1:13" s="106" customFormat="1">
      <c r="A66" s="73"/>
      <c r="B66" s="102"/>
      <c r="C66" s="103"/>
      <c r="D66" s="104"/>
      <c r="E66" s="105"/>
      <c r="F66" s="105"/>
      <c r="G66" s="105"/>
      <c r="H66" s="105"/>
    </row>
    <row r="67" spans="1:13" s="106" customFormat="1">
      <c r="A67" s="73"/>
      <c r="B67" s="102"/>
      <c r="C67" s="73"/>
      <c r="D67" s="127"/>
      <c r="E67" s="105"/>
      <c r="F67" s="105"/>
      <c r="G67" s="105"/>
      <c r="H67" s="105"/>
    </row>
    <row r="68" spans="1:13" s="106" customFormat="1">
      <c r="A68" s="73"/>
      <c r="B68" s="102"/>
      <c r="C68" s="80"/>
      <c r="D68" s="129"/>
      <c r="E68" s="103"/>
      <c r="F68" s="105"/>
      <c r="G68" s="105"/>
      <c r="H68" s="105"/>
    </row>
    <row r="69" spans="1:13" s="106" customFormat="1">
      <c r="A69" s="130"/>
      <c r="B69" s="108"/>
      <c r="C69" s="105"/>
      <c r="D69" s="105"/>
      <c r="E69" s="105"/>
      <c r="F69" s="105"/>
      <c r="G69" s="105"/>
      <c r="H69" s="105"/>
    </row>
    <row r="70" spans="1:13" s="106" customFormat="1">
      <c r="A70" s="73"/>
      <c r="B70" s="102"/>
      <c r="C70" s="103"/>
      <c r="D70" s="104"/>
      <c r="E70" s="105"/>
      <c r="F70" s="105"/>
      <c r="G70" s="105"/>
      <c r="H70" s="105"/>
    </row>
    <row r="71" spans="1:13" s="106" customFormat="1">
      <c r="A71" s="73"/>
      <c r="B71" s="102"/>
      <c r="C71" s="73"/>
      <c r="D71" s="127"/>
      <c r="E71" s="105"/>
      <c r="F71" s="105"/>
      <c r="G71" s="105"/>
      <c r="H71" s="105"/>
    </row>
    <row r="72" spans="1:13" s="106" customFormat="1">
      <c r="A72" s="73"/>
      <c r="B72" s="102"/>
      <c r="C72" s="80"/>
      <c r="D72" s="129"/>
      <c r="E72" s="103"/>
      <c r="F72" s="105"/>
      <c r="G72" s="105"/>
      <c r="H72" s="105"/>
    </row>
    <row r="73" spans="1:13" s="106" customFormat="1">
      <c r="A73" s="73"/>
      <c r="B73" s="102"/>
      <c r="C73" s="80"/>
      <c r="D73" s="128"/>
      <c r="E73" s="103"/>
      <c r="F73" s="105"/>
      <c r="G73" s="105"/>
      <c r="H73" s="105"/>
    </row>
    <row r="74" spans="1:13" s="106" customFormat="1">
      <c r="A74" s="73"/>
      <c r="B74" s="102"/>
      <c r="C74" s="103"/>
      <c r="D74" s="104"/>
      <c r="E74" s="81"/>
      <c r="F74" s="81"/>
      <c r="G74" s="116"/>
      <c r="H74" s="117"/>
      <c r="I74" s="117"/>
      <c r="J74" s="117"/>
      <c r="K74" s="117"/>
      <c r="L74" s="117"/>
      <c r="M74" s="117"/>
    </row>
    <row r="75" spans="1:13" s="106" customFormat="1">
      <c r="A75" s="73"/>
      <c r="B75" s="102"/>
      <c r="C75" s="116"/>
      <c r="D75" s="81"/>
      <c r="E75" s="81"/>
      <c r="F75" s="81"/>
      <c r="G75" s="116"/>
      <c r="H75" s="117"/>
      <c r="I75" s="117"/>
      <c r="J75" s="117"/>
      <c r="K75" s="117"/>
      <c r="L75" s="117"/>
      <c r="M75" s="117"/>
    </row>
    <row r="76" spans="1:13" s="106" customFormat="1">
      <c r="A76" s="118"/>
      <c r="B76" s="96"/>
      <c r="C76" s="81"/>
      <c r="D76" s="81"/>
      <c r="E76" s="81"/>
      <c r="F76" s="81"/>
      <c r="G76" s="81"/>
      <c r="H76" s="97"/>
      <c r="I76" s="118"/>
      <c r="J76" s="117"/>
      <c r="K76" s="117"/>
      <c r="L76" s="117"/>
      <c r="M76" s="117"/>
    </row>
    <row r="77" spans="1:13" s="106" customFormat="1">
      <c r="A77" s="118"/>
      <c r="B77" s="96"/>
      <c r="C77" s="81"/>
      <c r="D77" s="81"/>
      <c r="E77" s="81"/>
      <c r="F77" s="81"/>
      <c r="G77" s="81"/>
      <c r="H77" s="131"/>
      <c r="I77" s="132"/>
      <c r="J77" s="117"/>
      <c r="K77" s="117"/>
      <c r="L77" s="117"/>
      <c r="M77" s="117"/>
    </row>
    <row r="78" spans="1:13" s="106" customFormat="1">
      <c r="A78" s="118"/>
      <c r="B78" s="96"/>
      <c r="C78" s="116"/>
      <c r="D78" s="116"/>
      <c r="E78" s="116"/>
      <c r="F78" s="116"/>
      <c r="G78" s="116"/>
      <c r="H78" s="117"/>
      <c r="I78" s="117"/>
      <c r="J78" s="117"/>
      <c r="K78" s="117"/>
      <c r="L78" s="117"/>
      <c r="M78" s="117"/>
    </row>
    <row r="79" spans="1:13" s="106" customFormat="1">
      <c r="A79" s="73"/>
      <c r="B79" s="115"/>
      <c r="C79" s="103"/>
      <c r="D79" s="104"/>
      <c r="E79" s="116"/>
      <c r="F79" s="116"/>
      <c r="G79" s="117"/>
      <c r="H79" s="117"/>
      <c r="I79" s="117"/>
      <c r="J79" s="117"/>
      <c r="K79" s="117"/>
      <c r="L79" s="117"/>
      <c r="M79" s="117"/>
    </row>
    <row r="80" spans="1:13" s="106" customFormat="1">
      <c r="A80" s="73"/>
      <c r="B80" s="115"/>
      <c r="C80" s="103"/>
      <c r="D80" s="116"/>
      <c r="E80" s="116"/>
      <c r="F80" s="116"/>
      <c r="G80" s="117"/>
      <c r="H80" s="117"/>
      <c r="I80" s="117"/>
      <c r="J80" s="117"/>
      <c r="K80" s="117"/>
      <c r="L80" s="117"/>
      <c r="M80" s="117"/>
    </row>
    <row r="81" spans="1:13" s="106" customFormat="1">
      <c r="A81" s="122"/>
      <c r="B81" s="115"/>
      <c r="C81" s="81"/>
      <c r="D81" s="131"/>
      <c r="E81" s="103"/>
      <c r="F81" s="116"/>
      <c r="G81" s="124"/>
      <c r="H81" s="117"/>
      <c r="I81" s="117"/>
      <c r="J81" s="117"/>
      <c r="K81" s="117"/>
      <c r="L81" s="117"/>
      <c r="M81" s="117"/>
    </row>
    <row r="82" spans="1:13" s="106" customFormat="1">
      <c r="A82" s="122"/>
      <c r="B82" s="115"/>
      <c r="C82" s="116"/>
      <c r="D82" s="116"/>
      <c r="E82" s="116"/>
      <c r="F82" s="116"/>
      <c r="G82" s="116"/>
      <c r="H82" s="117"/>
      <c r="I82" s="117"/>
      <c r="J82" s="117"/>
      <c r="K82" s="117"/>
      <c r="L82" s="117"/>
      <c r="M82" s="117"/>
    </row>
    <row r="83" spans="1:13" s="106" customFormat="1">
      <c r="A83" s="73"/>
      <c r="B83" s="115"/>
      <c r="C83" s="103"/>
      <c r="D83" s="104"/>
      <c r="E83" s="116"/>
      <c r="F83" s="116"/>
      <c r="G83" s="117"/>
      <c r="H83" s="117"/>
      <c r="I83" s="117"/>
      <c r="J83" s="117"/>
      <c r="K83" s="117"/>
      <c r="L83" s="117"/>
      <c r="M83" s="117"/>
    </row>
    <row r="84" spans="1:13" s="106" customFormat="1">
      <c r="A84" s="118"/>
      <c r="B84" s="115"/>
      <c r="C84" s="116"/>
      <c r="D84" s="116"/>
      <c r="E84" s="123"/>
      <c r="F84" s="116"/>
      <c r="G84" s="124"/>
      <c r="H84" s="117"/>
      <c r="I84" s="117"/>
      <c r="J84" s="117"/>
      <c r="K84" s="117"/>
      <c r="L84" s="117"/>
      <c r="M84" s="117"/>
    </row>
    <row r="85" spans="1:13" s="106" customFormat="1">
      <c r="A85" s="118"/>
      <c r="B85" s="115"/>
      <c r="C85" s="81"/>
      <c r="D85" s="131"/>
      <c r="E85" s="103"/>
      <c r="F85" s="116"/>
      <c r="G85" s="116"/>
      <c r="H85" s="117"/>
      <c r="I85" s="117"/>
      <c r="J85" s="117"/>
      <c r="K85" s="117"/>
      <c r="L85" s="117"/>
      <c r="M85" s="117"/>
    </row>
    <row r="86" spans="1:13" s="106" customFormat="1">
      <c r="A86" s="118"/>
      <c r="B86" s="96"/>
      <c r="C86" s="116"/>
      <c r="D86" s="116"/>
      <c r="E86" s="116"/>
      <c r="F86" s="116"/>
      <c r="G86" s="117"/>
      <c r="H86" s="117"/>
      <c r="I86" s="117"/>
      <c r="J86" s="117"/>
      <c r="K86" s="117"/>
      <c r="L86" s="117"/>
      <c r="M86" s="117"/>
    </row>
    <row r="87" spans="1:13" s="106" customFormat="1">
      <c r="A87" s="73"/>
      <c r="B87" s="115"/>
      <c r="C87" s="103"/>
      <c r="D87" s="104"/>
      <c r="E87" s="81"/>
      <c r="F87" s="81"/>
      <c r="G87" s="116"/>
      <c r="H87" s="117"/>
      <c r="I87" s="117"/>
      <c r="J87" s="117"/>
      <c r="K87" s="117"/>
      <c r="L87" s="117"/>
      <c r="M87" s="117"/>
    </row>
    <row r="88" spans="1:13" s="106" customFormat="1">
      <c r="A88" s="122"/>
      <c r="B88" s="115"/>
      <c r="C88" s="116"/>
      <c r="D88" s="81"/>
      <c r="E88" s="81"/>
      <c r="F88" s="81"/>
      <c r="G88" s="116"/>
      <c r="H88" s="117"/>
      <c r="I88" s="117"/>
      <c r="J88" s="117"/>
      <c r="K88" s="117"/>
      <c r="L88" s="117"/>
      <c r="M88" s="117"/>
    </row>
    <row r="89" spans="1:13" s="106" customFormat="1">
      <c r="A89" s="122"/>
      <c r="B89" s="115"/>
      <c r="C89" s="81"/>
      <c r="D89" s="125"/>
      <c r="E89" s="125"/>
      <c r="F89" s="133"/>
      <c r="H89" s="117"/>
      <c r="I89" s="117"/>
      <c r="J89" s="117"/>
      <c r="K89" s="117"/>
      <c r="L89" s="117"/>
      <c r="M89" s="117"/>
    </row>
    <row r="90" spans="1:13" s="106" customFormat="1">
      <c r="A90" s="122"/>
      <c r="B90" s="115"/>
      <c r="C90" s="81"/>
      <c r="D90" s="125"/>
      <c r="E90" s="125"/>
      <c r="F90" s="133"/>
      <c r="H90" s="117"/>
      <c r="I90" s="117"/>
      <c r="J90" s="117"/>
      <c r="K90" s="117"/>
      <c r="L90" s="117"/>
      <c r="M90" s="117"/>
    </row>
    <row r="91" spans="1:13" s="106" customFormat="1">
      <c r="A91" s="73"/>
      <c r="B91" s="102"/>
      <c r="C91" s="103"/>
      <c r="D91" s="128"/>
      <c r="E91" s="103"/>
      <c r="F91" s="105"/>
      <c r="G91" s="105"/>
      <c r="H91" s="105"/>
    </row>
    <row r="92" spans="1:13" s="106" customFormat="1">
      <c r="A92" s="73"/>
      <c r="B92" s="102"/>
      <c r="C92" s="80"/>
      <c r="D92" s="128"/>
      <c r="E92" s="103"/>
      <c r="F92" s="105"/>
      <c r="G92" s="105"/>
      <c r="H92" s="105"/>
    </row>
    <row r="93" spans="1:13" s="106" customFormat="1">
      <c r="A93" s="73"/>
      <c r="B93" s="102"/>
      <c r="C93" s="80"/>
      <c r="D93" s="129"/>
      <c r="E93" s="103"/>
      <c r="F93" s="105"/>
      <c r="G93" s="105"/>
      <c r="H93" s="105"/>
    </row>
    <row r="94" spans="1:13" s="106" customFormat="1">
      <c r="A94" s="73"/>
      <c r="B94" s="102"/>
      <c r="C94" s="80"/>
      <c r="D94" s="128"/>
      <c r="E94" s="103"/>
      <c r="F94" s="105"/>
      <c r="G94" s="105"/>
      <c r="H94" s="105"/>
    </row>
    <row r="95" spans="1:13" s="106" customFormat="1">
      <c r="A95" s="73"/>
      <c r="B95" s="115"/>
      <c r="C95" s="103"/>
      <c r="D95" s="104"/>
      <c r="E95" s="116"/>
      <c r="F95" s="116"/>
      <c r="G95" s="117"/>
      <c r="H95" s="124"/>
      <c r="I95" s="117"/>
      <c r="J95" s="117"/>
      <c r="K95" s="117"/>
      <c r="L95" s="117"/>
      <c r="M95" s="117"/>
    </row>
    <row r="96" spans="1:13" s="106" customFormat="1">
      <c r="A96" s="118"/>
      <c r="B96" s="115"/>
      <c r="C96" s="116"/>
      <c r="D96" s="116"/>
      <c r="E96" s="123"/>
      <c r="F96" s="116"/>
      <c r="G96" s="124"/>
      <c r="H96" s="117"/>
      <c r="I96" s="117"/>
      <c r="J96" s="117"/>
      <c r="K96" s="117"/>
      <c r="L96" s="117"/>
      <c r="M96" s="117"/>
    </row>
    <row r="97" spans="1:14" s="106" customFormat="1">
      <c r="A97" s="118"/>
      <c r="B97" s="115"/>
      <c r="C97" s="81"/>
      <c r="D97" s="131"/>
      <c r="E97" s="132"/>
      <c r="F97" s="81"/>
      <c r="G97" s="122"/>
      <c r="H97" s="117"/>
      <c r="I97" s="117"/>
      <c r="J97" s="117"/>
      <c r="K97" s="117"/>
      <c r="L97" s="117"/>
      <c r="M97" s="117"/>
    </row>
    <row r="98" spans="1:14" s="106" customFormat="1">
      <c r="A98" s="118"/>
      <c r="B98" s="115"/>
      <c r="C98" s="81"/>
      <c r="D98" s="131"/>
      <c r="E98" s="132"/>
      <c r="F98" s="81"/>
      <c r="G98" s="122"/>
      <c r="H98" s="117"/>
      <c r="I98" s="117"/>
      <c r="J98" s="117"/>
      <c r="K98" s="117"/>
      <c r="L98" s="117"/>
      <c r="M98" s="117"/>
    </row>
    <row r="99" spans="1:14" s="106" customFormat="1">
      <c r="A99" s="130"/>
      <c r="B99" s="108"/>
      <c r="C99" s="105"/>
      <c r="D99" s="105"/>
      <c r="E99" s="105"/>
      <c r="F99" s="105"/>
      <c r="G99" s="105"/>
      <c r="H99" s="105"/>
    </row>
    <row r="100" spans="1:14" s="106" customFormat="1">
      <c r="A100" s="73"/>
      <c r="B100" s="102"/>
      <c r="C100" s="103"/>
      <c r="D100" s="104"/>
      <c r="E100" s="105"/>
      <c r="F100" s="105"/>
      <c r="G100" s="105"/>
      <c r="H100" s="105"/>
    </row>
    <row r="101" spans="1:14" s="106" customFormat="1">
      <c r="A101" s="73"/>
      <c r="B101" s="102"/>
      <c r="C101" s="73"/>
      <c r="D101" s="127"/>
      <c r="E101" s="105"/>
      <c r="F101" s="105"/>
      <c r="G101" s="105"/>
      <c r="H101" s="105"/>
    </row>
    <row r="102" spans="1:14" s="106" customFormat="1">
      <c r="A102" s="73"/>
      <c r="B102" s="78"/>
      <c r="C102" s="79"/>
      <c r="D102" s="79"/>
      <c r="E102" s="77"/>
      <c r="F102" s="77"/>
      <c r="G102" s="77"/>
      <c r="H102" s="77"/>
      <c r="I102" s="77"/>
      <c r="J102" s="77"/>
      <c r="K102" s="77"/>
      <c r="L102" s="134"/>
      <c r="M102" s="77"/>
      <c r="N102" s="77"/>
    </row>
    <row r="103" spans="1:14" s="106" customFormat="1">
      <c r="A103" s="73"/>
      <c r="B103" s="78"/>
      <c r="C103" s="79"/>
      <c r="D103" s="79"/>
      <c r="E103" s="77"/>
      <c r="F103" s="134"/>
      <c r="G103" s="77"/>
      <c r="H103" s="77"/>
      <c r="I103" s="77"/>
      <c r="J103" s="77"/>
      <c r="K103" s="77"/>
      <c r="L103" s="134"/>
      <c r="M103" s="77"/>
      <c r="N103" s="77"/>
    </row>
    <row r="104" spans="1:14" s="106" customFormat="1">
      <c r="A104" s="73"/>
      <c r="B104" s="78"/>
      <c r="C104" s="79"/>
      <c r="D104" s="79"/>
      <c r="E104" s="77"/>
      <c r="F104" s="134"/>
      <c r="G104" s="77"/>
      <c r="H104" s="77"/>
      <c r="I104" s="77"/>
      <c r="J104" s="77"/>
      <c r="K104" s="77"/>
      <c r="L104" s="134"/>
      <c r="M104" s="77"/>
      <c r="N104" s="77"/>
    </row>
    <row r="105" spans="1:14" s="106" customFormat="1">
      <c r="A105" s="73"/>
      <c r="B105" s="78"/>
      <c r="C105" s="79"/>
      <c r="D105" s="79"/>
      <c r="E105" s="77"/>
      <c r="F105" s="77"/>
      <c r="G105" s="77"/>
      <c r="H105" s="77"/>
      <c r="I105" s="77"/>
      <c r="J105" s="77"/>
      <c r="K105" s="77"/>
      <c r="L105" s="134"/>
      <c r="M105" s="77"/>
      <c r="N105" s="77"/>
    </row>
    <row r="106" spans="1:14" s="106" customFormat="1">
      <c r="A106" s="73"/>
      <c r="B106" s="78"/>
      <c r="C106" s="79"/>
      <c r="D106" s="79"/>
      <c r="E106" s="77"/>
      <c r="F106" s="77"/>
      <c r="G106" s="77"/>
      <c r="H106" s="77"/>
      <c r="I106" s="77"/>
      <c r="J106" s="134"/>
      <c r="K106" s="77"/>
      <c r="L106" s="77"/>
      <c r="M106" s="77"/>
      <c r="N106" s="77"/>
    </row>
    <row r="107" spans="1:14" s="106" customFormat="1">
      <c r="A107" s="73"/>
      <c r="B107" s="78"/>
      <c r="C107" s="79"/>
      <c r="D107" s="79"/>
      <c r="E107" s="77"/>
      <c r="F107" s="77"/>
      <c r="G107" s="77"/>
      <c r="H107" s="77"/>
      <c r="I107" s="77"/>
      <c r="J107" s="134"/>
      <c r="K107" s="77"/>
      <c r="L107" s="77"/>
      <c r="M107" s="77"/>
      <c r="N107" s="77"/>
    </row>
    <row r="108" spans="1:14" s="106" customFormat="1">
      <c r="A108" s="73"/>
      <c r="B108" s="78"/>
      <c r="C108" s="79"/>
      <c r="D108" s="79"/>
      <c r="E108" s="77"/>
      <c r="F108" s="77"/>
      <c r="G108" s="77"/>
      <c r="H108" s="77"/>
      <c r="I108" s="77"/>
      <c r="J108" s="134"/>
      <c r="K108" s="77"/>
      <c r="L108" s="77"/>
      <c r="M108" s="77"/>
      <c r="N108" s="77"/>
    </row>
    <row r="109" spans="1:14" s="106" customFormat="1">
      <c r="A109" s="73"/>
      <c r="B109" s="78"/>
      <c r="C109" s="79"/>
      <c r="D109" s="77"/>
      <c r="E109" s="77"/>
      <c r="F109" s="77"/>
      <c r="G109" s="77"/>
      <c r="H109" s="77"/>
      <c r="I109" s="77"/>
      <c r="J109" s="134"/>
      <c r="K109" s="77"/>
      <c r="L109" s="77"/>
      <c r="M109" s="77"/>
      <c r="N109" s="77"/>
    </row>
    <row r="110" spans="1:14" s="106" customFormat="1">
      <c r="A110" s="73"/>
      <c r="B110" s="78"/>
      <c r="C110" s="79"/>
      <c r="D110" s="79"/>
      <c r="E110" s="77"/>
      <c r="F110" s="77"/>
      <c r="G110" s="77"/>
      <c r="H110" s="77"/>
      <c r="I110" s="77"/>
      <c r="J110" s="77"/>
      <c r="K110" s="77"/>
      <c r="L110" s="134"/>
      <c r="M110" s="77"/>
      <c r="N110" s="77"/>
    </row>
    <row r="111" spans="1:14" s="106" customFormat="1">
      <c r="A111" s="73"/>
      <c r="B111" s="78"/>
      <c r="C111" s="79"/>
      <c r="D111" s="135"/>
      <c r="E111" s="113"/>
      <c r="F111" s="77"/>
      <c r="G111" s="77"/>
      <c r="H111" s="77"/>
      <c r="I111" s="77"/>
      <c r="J111" s="77"/>
      <c r="K111" s="77"/>
      <c r="L111" s="134"/>
      <c r="M111" s="77"/>
      <c r="N111" s="77"/>
    </row>
    <row r="112" spans="1:14" s="106" customFormat="1">
      <c r="A112" s="73"/>
      <c r="B112" s="78"/>
      <c r="C112" s="79"/>
      <c r="D112" s="135"/>
      <c r="E112" s="113"/>
      <c r="F112" s="77"/>
      <c r="G112" s="77"/>
      <c r="H112" s="77"/>
      <c r="I112" s="77"/>
      <c r="J112" s="77"/>
      <c r="K112" s="77"/>
      <c r="L112" s="134"/>
      <c r="M112" s="77"/>
      <c r="N112" s="77"/>
    </row>
    <row r="113" spans="1:15" s="106" customFormat="1">
      <c r="A113" s="73"/>
      <c r="B113" s="102"/>
      <c r="C113" s="103"/>
      <c r="D113" s="104"/>
      <c r="E113" s="77"/>
      <c r="F113" s="77"/>
      <c r="G113" s="77"/>
      <c r="H113" s="77"/>
      <c r="I113" s="77"/>
      <c r="J113" s="77"/>
      <c r="K113" s="77"/>
      <c r="L113" s="77"/>
      <c r="M113" s="77"/>
      <c r="N113" s="77"/>
    </row>
    <row r="114" spans="1:15" s="106" customFormat="1">
      <c r="A114" s="73"/>
      <c r="B114" s="78"/>
      <c r="C114" s="79"/>
      <c r="D114" s="79"/>
      <c r="E114" s="77"/>
      <c r="F114" s="77"/>
      <c r="G114" s="77"/>
      <c r="H114" s="77"/>
      <c r="I114" s="77"/>
      <c r="J114" s="77"/>
      <c r="K114" s="77"/>
      <c r="L114" s="77"/>
      <c r="M114" s="77"/>
      <c r="N114" s="77"/>
    </row>
    <row r="115" spans="1:15" s="106" customFormat="1">
      <c r="A115" s="73"/>
      <c r="B115" s="78"/>
      <c r="C115" s="79"/>
      <c r="D115" s="79"/>
      <c r="E115" s="77"/>
      <c r="F115" s="77"/>
      <c r="G115" s="77"/>
      <c r="H115" s="77"/>
      <c r="I115" s="77"/>
      <c r="J115" s="77"/>
      <c r="K115" s="77"/>
      <c r="L115" s="134"/>
      <c r="M115" s="77"/>
      <c r="N115" s="114"/>
      <c r="O115" s="136"/>
    </row>
    <row r="116" spans="1:15" s="106" customFormat="1">
      <c r="A116" s="73"/>
      <c r="B116" s="78"/>
      <c r="C116" s="79"/>
      <c r="D116" s="79"/>
      <c r="E116" s="77"/>
      <c r="F116" s="134"/>
      <c r="G116" s="77"/>
      <c r="H116" s="114"/>
      <c r="I116" s="113"/>
      <c r="J116" s="134"/>
      <c r="K116" s="77"/>
      <c r="L116" s="77"/>
      <c r="M116" s="77"/>
      <c r="N116" s="77"/>
    </row>
    <row r="117" spans="1:15" s="106" customFormat="1">
      <c r="A117" s="73"/>
      <c r="B117" s="78"/>
      <c r="C117" s="79"/>
      <c r="D117" s="79"/>
      <c r="E117" s="77"/>
      <c r="F117" s="77"/>
      <c r="G117" s="77"/>
      <c r="H117" s="77"/>
      <c r="I117" s="77"/>
      <c r="J117" s="77"/>
      <c r="K117" s="77"/>
      <c r="L117" s="77"/>
      <c r="M117" s="77"/>
      <c r="N117" s="77"/>
    </row>
    <row r="118" spans="1:15" s="106" customFormat="1">
      <c r="A118" s="73"/>
      <c r="B118" s="78"/>
      <c r="C118" s="103"/>
      <c r="D118" s="137"/>
      <c r="E118" s="103"/>
      <c r="F118" s="77"/>
      <c r="G118" s="77"/>
      <c r="H118" s="77"/>
      <c r="I118" s="77"/>
      <c r="J118" s="77"/>
      <c r="K118" s="77"/>
      <c r="L118" s="77"/>
      <c r="M118" s="77"/>
      <c r="N118" s="77"/>
    </row>
    <row r="119" spans="1:15" s="106" customFormat="1">
      <c r="A119" s="73"/>
      <c r="B119" s="78"/>
      <c r="C119" s="79"/>
      <c r="D119" s="137"/>
      <c r="E119" s="103"/>
      <c r="F119" s="77"/>
      <c r="G119" s="77"/>
      <c r="H119" s="77"/>
      <c r="I119" s="77"/>
      <c r="J119" s="77"/>
      <c r="K119" s="77"/>
      <c r="L119" s="77"/>
      <c r="M119" s="77"/>
      <c r="N119" s="77"/>
    </row>
    <row r="120" spans="1:15" s="106" customFormat="1">
      <c r="A120" s="73"/>
      <c r="B120" s="78"/>
      <c r="C120" s="79"/>
      <c r="D120" s="79"/>
      <c r="E120" s="80"/>
      <c r="F120" s="77"/>
      <c r="G120" s="77"/>
      <c r="H120" s="77"/>
      <c r="I120" s="77"/>
      <c r="J120" s="77"/>
      <c r="K120" s="77"/>
      <c r="L120" s="77"/>
      <c r="M120" s="77"/>
      <c r="N120" s="77"/>
    </row>
    <row r="121" spans="1:15" s="106" customFormat="1">
      <c r="A121" s="73"/>
      <c r="B121" s="78"/>
      <c r="C121" s="79"/>
      <c r="D121" s="135"/>
      <c r="E121" s="103"/>
      <c r="F121" s="77"/>
      <c r="G121" s="77"/>
      <c r="H121" s="77"/>
      <c r="I121" s="77"/>
      <c r="J121" s="77"/>
      <c r="K121" s="77"/>
      <c r="L121" s="77"/>
      <c r="M121" s="77"/>
      <c r="N121" s="77"/>
    </row>
    <row r="122" spans="1:15" s="106" customFormat="1">
      <c r="A122" s="73"/>
      <c r="B122" s="78"/>
      <c r="C122" s="79"/>
      <c r="D122" s="137"/>
      <c r="E122" s="103"/>
      <c r="F122" s="77"/>
      <c r="G122" s="77"/>
      <c r="H122" s="77"/>
      <c r="I122" s="77"/>
      <c r="J122" s="77"/>
      <c r="K122" s="77"/>
      <c r="L122" s="77"/>
      <c r="M122" s="77"/>
      <c r="N122" s="77"/>
    </row>
    <row r="123" spans="1:15" s="106" customFormat="1">
      <c r="A123" s="73"/>
      <c r="B123" s="78"/>
      <c r="C123" s="103"/>
      <c r="D123" s="137"/>
      <c r="E123" s="103"/>
      <c r="F123" s="77"/>
      <c r="G123" s="77"/>
      <c r="H123" s="77"/>
      <c r="I123" s="77"/>
      <c r="J123" s="77"/>
      <c r="K123" s="77"/>
      <c r="L123" s="77"/>
      <c r="M123" s="77"/>
      <c r="N123" s="77"/>
    </row>
    <row r="124" spans="1:15" s="106" customFormat="1">
      <c r="A124" s="73"/>
      <c r="B124" s="78"/>
      <c r="C124" s="79"/>
      <c r="D124" s="137"/>
      <c r="E124" s="103"/>
      <c r="F124" s="77"/>
      <c r="G124" s="77"/>
      <c r="H124" s="77"/>
      <c r="I124" s="77"/>
      <c r="J124" s="77"/>
      <c r="K124" s="77"/>
      <c r="L124" s="77"/>
      <c r="M124" s="77"/>
      <c r="N124" s="77"/>
    </row>
    <row r="125" spans="1:15" s="106" customFormat="1">
      <c r="A125" s="73"/>
      <c r="B125" s="78"/>
      <c r="C125" s="79"/>
      <c r="D125" s="79"/>
      <c r="E125" s="80"/>
      <c r="F125" s="77"/>
      <c r="G125" s="77"/>
      <c r="H125" s="77"/>
      <c r="I125" s="77"/>
      <c r="J125" s="77"/>
    </row>
    <row r="126" spans="1:15" s="106" customFormat="1">
      <c r="A126" s="73"/>
      <c r="B126" s="78"/>
      <c r="C126" s="77"/>
      <c r="D126" s="134"/>
      <c r="E126" s="77"/>
      <c r="F126" s="77"/>
      <c r="G126" s="77"/>
      <c r="H126" s="77"/>
      <c r="I126" s="77"/>
      <c r="J126" s="77"/>
      <c r="K126" s="77"/>
      <c r="L126" s="134"/>
      <c r="M126" s="77"/>
      <c r="N126" s="77"/>
    </row>
    <row r="127" spans="1:15" s="106" customFormat="1">
      <c r="A127" s="73"/>
      <c r="B127" s="78"/>
      <c r="C127" s="77"/>
      <c r="D127" s="134"/>
      <c r="E127" s="77"/>
      <c r="F127" s="77"/>
      <c r="G127" s="77"/>
      <c r="H127" s="77"/>
      <c r="I127" s="77"/>
      <c r="J127" s="77"/>
      <c r="K127" s="77"/>
      <c r="L127" s="134"/>
      <c r="M127" s="77"/>
      <c r="N127" s="77"/>
    </row>
    <row r="128" spans="1:15" s="106" customFormat="1">
      <c r="A128" s="73"/>
      <c r="B128" s="78"/>
      <c r="C128" s="79"/>
      <c r="D128" s="79"/>
      <c r="E128" s="80"/>
      <c r="F128" s="77"/>
      <c r="G128" s="77"/>
      <c r="H128" s="77"/>
      <c r="I128" s="77"/>
      <c r="J128" s="77"/>
    </row>
    <row r="129" spans="1:14" s="106" customFormat="1">
      <c r="A129" s="73"/>
      <c r="B129" s="78"/>
      <c r="C129" s="77"/>
      <c r="D129" s="134"/>
      <c r="E129" s="77"/>
      <c r="F129" s="77"/>
    </row>
    <row r="130" spans="1:14" s="106" customFormat="1">
      <c r="A130" s="73"/>
      <c r="B130" s="78"/>
      <c r="C130" s="79"/>
      <c r="D130" s="79"/>
      <c r="E130" s="80"/>
      <c r="F130" s="77"/>
      <c r="G130" s="77"/>
      <c r="H130" s="77"/>
      <c r="I130" s="77"/>
      <c r="J130" s="77"/>
    </row>
    <row r="131" spans="1:14" s="106" customFormat="1">
      <c r="A131" s="73"/>
      <c r="B131" s="78"/>
      <c r="C131" s="77"/>
      <c r="D131" s="138"/>
      <c r="E131" s="77"/>
      <c r="F131" s="138"/>
      <c r="G131" s="77"/>
      <c r="H131" s="77"/>
      <c r="I131" s="77"/>
      <c r="J131" s="77"/>
      <c r="K131" s="77"/>
      <c r="L131" s="77"/>
      <c r="M131" s="77"/>
      <c r="N131" s="138"/>
    </row>
    <row r="132" spans="1:14" s="106" customFormat="1">
      <c r="A132" s="73"/>
      <c r="B132" s="78"/>
      <c r="C132" s="79"/>
      <c r="D132" s="137"/>
      <c r="E132" s="103"/>
      <c r="F132" s="77"/>
      <c r="G132" s="77"/>
      <c r="H132" s="77"/>
      <c r="I132" s="77"/>
      <c r="J132" s="77"/>
      <c r="K132" s="77"/>
      <c r="L132" s="77"/>
      <c r="M132" s="77"/>
      <c r="N132" s="77"/>
    </row>
    <row r="133" spans="1:14" s="106" customFormat="1">
      <c r="A133" s="73"/>
      <c r="B133" s="78"/>
      <c r="C133" s="79"/>
      <c r="D133" s="79"/>
      <c r="E133" s="77"/>
      <c r="F133" s="77"/>
      <c r="G133" s="77"/>
      <c r="H133" s="77"/>
      <c r="I133" s="77"/>
      <c r="J133" s="134"/>
      <c r="K133" s="77"/>
      <c r="L133" s="77"/>
      <c r="M133" s="77"/>
      <c r="N133" s="77"/>
    </row>
    <row r="134" spans="1:14" s="106" customFormat="1">
      <c r="A134" s="73"/>
      <c r="B134" s="78"/>
      <c r="C134" s="79"/>
      <c r="D134" s="79"/>
      <c r="E134" s="77"/>
      <c r="F134" s="77"/>
      <c r="G134" s="77"/>
      <c r="H134" s="77"/>
      <c r="I134" s="77"/>
      <c r="J134" s="134"/>
      <c r="K134" s="77"/>
      <c r="L134" s="77"/>
      <c r="M134" s="77"/>
      <c r="N134" s="77"/>
    </row>
    <row r="135" spans="1:14" s="106" customFormat="1">
      <c r="A135" s="73"/>
      <c r="B135" s="78"/>
      <c r="C135" s="79"/>
      <c r="D135" s="79"/>
      <c r="E135" s="77"/>
      <c r="F135" s="77"/>
      <c r="G135" s="77"/>
      <c r="H135" s="77"/>
      <c r="I135" s="77"/>
      <c r="J135" s="134"/>
      <c r="K135" s="77"/>
      <c r="L135" s="77"/>
      <c r="M135" s="77"/>
      <c r="N135" s="77"/>
    </row>
    <row r="136" spans="1:14" s="106" customFormat="1">
      <c r="A136" s="73"/>
      <c r="B136" s="78"/>
      <c r="C136" s="79"/>
      <c r="D136" s="77"/>
      <c r="E136" s="77"/>
      <c r="F136" s="77"/>
      <c r="G136" s="77"/>
      <c r="H136" s="77"/>
      <c r="I136" s="77"/>
      <c r="J136" s="134"/>
      <c r="K136" s="77"/>
      <c r="L136" s="77"/>
      <c r="M136" s="77"/>
      <c r="N136" s="77"/>
    </row>
    <row r="137" spans="1:14" s="106" customFormat="1">
      <c r="A137" s="73"/>
      <c r="B137" s="78"/>
      <c r="C137" s="79"/>
      <c r="D137" s="77"/>
      <c r="E137" s="77"/>
      <c r="F137" s="77"/>
      <c r="G137" s="77"/>
      <c r="H137" s="77"/>
      <c r="I137" s="77"/>
      <c r="J137" s="134"/>
      <c r="K137" s="77"/>
      <c r="L137" s="77"/>
      <c r="M137" s="77"/>
      <c r="N137" s="77"/>
    </row>
    <row r="138" spans="1:14" s="106" customFormat="1">
      <c r="A138" s="73"/>
      <c r="B138" s="78"/>
      <c r="C138" s="79"/>
      <c r="D138" s="79"/>
      <c r="E138" s="80"/>
      <c r="F138" s="77"/>
      <c r="G138" s="77"/>
      <c r="H138" s="77"/>
      <c r="I138" s="77"/>
      <c r="J138" s="77"/>
      <c r="K138" s="77"/>
      <c r="L138" s="77"/>
      <c r="M138" s="77"/>
      <c r="N138" s="138"/>
    </row>
    <row r="139" spans="1:14" s="106" customFormat="1">
      <c r="A139" s="73"/>
      <c r="B139" s="78"/>
      <c r="C139" s="79"/>
      <c r="D139" s="79"/>
      <c r="E139" s="139"/>
      <c r="F139" s="138"/>
      <c r="G139" s="77"/>
      <c r="H139" s="77"/>
      <c r="I139" s="77"/>
      <c r="J139" s="77"/>
      <c r="K139" s="77"/>
      <c r="L139" s="77"/>
      <c r="M139" s="77"/>
      <c r="N139" s="77"/>
    </row>
    <row r="140" spans="1:14" s="106" customFormat="1">
      <c r="A140" s="73"/>
      <c r="B140" s="78"/>
      <c r="C140" s="79"/>
      <c r="D140" s="135"/>
      <c r="E140" s="140"/>
      <c r="F140" s="77"/>
      <c r="G140" s="77"/>
      <c r="H140" s="138"/>
      <c r="I140" s="77"/>
      <c r="J140" s="77"/>
      <c r="K140" s="77"/>
      <c r="L140" s="77"/>
      <c r="M140" s="77"/>
      <c r="N140" s="77"/>
    </row>
    <row r="141" spans="1:14" s="106" customFormat="1">
      <c r="A141" s="73"/>
      <c r="B141" s="96"/>
      <c r="C141" s="79"/>
      <c r="D141" s="135"/>
      <c r="E141" s="140"/>
      <c r="F141" s="77"/>
      <c r="G141" s="77"/>
      <c r="H141" s="138"/>
      <c r="I141" s="77"/>
      <c r="J141" s="77"/>
      <c r="K141" s="77"/>
      <c r="L141" s="77"/>
      <c r="M141" s="77"/>
      <c r="N141" s="77"/>
    </row>
    <row r="142" spans="1:14" s="106" customFormat="1">
      <c r="A142" s="73"/>
      <c r="B142" s="115"/>
      <c r="C142" s="103"/>
      <c r="D142" s="137"/>
      <c r="E142" s="81"/>
      <c r="F142" s="81"/>
      <c r="G142" s="117"/>
      <c r="H142" s="117"/>
      <c r="I142" s="117"/>
      <c r="J142" s="117"/>
      <c r="K142" s="117"/>
      <c r="L142" s="117"/>
      <c r="M142" s="117"/>
    </row>
    <row r="143" spans="1:14" s="106" customFormat="1">
      <c r="A143" s="118"/>
      <c r="B143" s="124"/>
      <c r="C143" s="116"/>
      <c r="D143" s="116"/>
      <c r="E143" s="116"/>
      <c r="F143" s="116"/>
      <c r="G143" s="141"/>
      <c r="H143" s="117"/>
      <c r="I143" s="117"/>
      <c r="J143" s="117"/>
      <c r="K143" s="117"/>
      <c r="L143" s="117"/>
      <c r="M143" s="117"/>
    </row>
    <row r="144" spans="1:14" s="106" customFormat="1">
      <c r="A144" s="118"/>
      <c r="B144" s="96"/>
      <c r="C144" s="81"/>
      <c r="D144" s="81"/>
      <c r="E144" s="81"/>
      <c r="F144" s="81"/>
      <c r="G144" s="81"/>
      <c r="H144" s="97"/>
      <c r="I144" s="142"/>
      <c r="J144" s="103"/>
      <c r="K144" s="117"/>
      <c r="L144" s="117"/>
      <c r="M144" s="117"/>
    </row>
    <row r="145" spans="1:13" s="106" customFormat="1">
      <c r="A145" s="118"/>
      <c r="B145" s="96"/>
      <c r="C145" s="116"/>
      <c r="D145" s="116"/>
      <c r="E145" s="123"/>
      <c r="F145" s="116"/>
      <c r="G145" s="141"/>
      <c r="H145" s="117"/>
      <c r="I145" s="117"/>
      <c r="J145" s="117"/>
      <c r="K145" s="117"/>
      <c r="L145" s="117"/>
      <c r="M145" s="117"/>
    </row>
    <row r="146" spans="1:13" s="106" customFormat="1">
      <c r="A146" s="73"/>
      <c r="B146" s="143"/>
      <c r="C146" s="103"/>
      <c r="D146" s="137"/>
      <c r="E146" s="81"/>
      <c r="F146" s="81"/>
      <c r="G146" s="118"/>
      <c r="H146" s="117"/>
      <c r="I146" s="117"/>
      <c r="J146" s="117"/>
      <c r="K146" s="117"/>
      <c r="L146" s="117"/>
      <c r="M146" s="117"/>
    </row>
    <row r="147" spans="1:13" s="106" customFormat="1">
      <c r="A147" s="73"/>
      <c r="B147" s="124"/>
      <c r="C147" s="81"/>
      <c r="D147" s="79"/>
      <c r="E147" s="81"/>
      <c r="F147" s="81"/>
      <c r="G147" s="118"/>
      <c r="H147" s="144"/>
      <c r="I147" s="118"/>
      <c r="J147" s="97"/>
      <c r="K147" s="117"/>
      <c r="L147" s="117"/>
      <c r="M147" s="117"/>
    </row>
    <row r="148" spans="1:13" s="106" customFormat="1">
      <c r="A148" s="122"/>
      <c r="B148" s="124"/>
      <c r="C148" s="81"/>
      <c r="D148" s="116"/>
      <c r="E148" s="81"/>
      <c r="F148" s="145"/>
      <c r="G148" s="146"/>
      <c r="H148" s="97"/>
      <c r="I148" s="147"/>
      <c r="K148" s="117"/>
      <c r="L148" s="117"/>
      <c r="M148" s="117"/>
    </row>
    <row r="149" spans="1:13" s="106" customFormat="1">
      <c r="A149" s="122"/>
      <c r="B149" s="124"/>
      <c r="C149" s="81"/>
      <c r="D149" s="116"/>
      <c r="E149" s="81"/>
      <c r="F149" s="116"/>
      <c r="G149" s="118"/>
      <c r="H149" s="144"/>
      <c r="I149" s="118"/>
      <c r="J149" s="118"/>
      <c r="K149" s="117"/>
      <c r="L149" s="117"/>
      <c r="M149" s="117"/>
    </row>
    <row r="150" spans="1:13" s="106" customFormat="1">
      <c r="A150" s="118"/>
      <c r="B150" s="96"/>
      <c r="C150" s="81"/>
      <c r="D150" s="81"/>
      <c r="E150" s="81"/>
      <c r="F150" s="81"/>
      <c r="G150" s="81"/>
      <c r="H150" s="121"/>
      <c r="I150" s="118"/>
      <c r="J150" s="118"/>
      <c r="K150" s="117"/>
      <c r="L150" s="117"/>
      <c r="M150" s="117"/>
    </row>
    <row r="151" spans="1:13" s="106" customFormat="1">
      <c r="A151" s="118"/>
      <c r="B151" s="96"/>
      <c r="C151" s="81"/>
      <c r="D151" s="81"/>
      <c r="E151" s="81"/>
      <c r="F151" s="146"/>
      <c r="G151" s="146"/>
      <c r="H151" s="97"/>
      <c r="I151" s="148"/>
      <c r="J151" s="118"/>
      <c r="K151" s="117"/>
      <c r="L151" s="117"/>
      <c r="M151" s="117"/>
    </row>
    <row r="152" spans="1:13" s="106" customFormat="1">
      <c r="A152" s="122"/>
      <c r="B152" s="124"/>
      <c r="C152" s="81"/>
      <c r="D152" s="149"/>
      <c r="E152" s="81"/>
      <c r="F152" s="133"/>
      <c r="G152" s="118"/>
      <c r="H152" s="144"/>
      <c r="I152" s="118"/>
      <c r="J152" s="118"/>
      <c r="K152" s="117"/>
      <c r="L152" s="117"/>
      <c r="M152" s="117"/>
    </row>
    <row r="153" spans="1:13" s="106" customFormat="1">
      <c r="A153" s="122"/>
      <c r="B153" s="124"/>
      <c r="C153" s="81"/>
      <c r="D153" s="116"/>
      <c r="E153" s="81"/>
      <c r="F153" s="145"/>
      <c r="G153" s="146"/>
      <c r="H153" s="97"/>
      <c r="I153" s="148"/>
      <c r="J153" s="117"/>
      <c r="K153" s="117"/>
      <c r="L153" s="117"/>
      <c r="M153" s="117"/>
    </row>
    <row r="154" spans="1:13" s="106" customFormat="1">
      <c r="A154" s="122"/>
      <c r="B154" s="124"/>
      <c r="C154" s="81"/>
      <c r="D154" s="116"/>
      <c r="E154" s="81"/>
      <c r="F154" s="145"/>
      <c r="G154" s="146"/>
      <c r="H154" s="97"/>
      <c r="I154" s="148"/>
      <c r="J154" s="117"/>
      <c r="K154" s="117"/>
      <c r="L154" s="117"/>
      <c r="M154" s="117"/>
    </row>
    <row r="155" spans="1:13" s="106" customFormat="1">
      <c r="A155" s="122"/>
      <c r="B155" s="124"/>
      <c r="C155" s="81"/>
      <c r="D155" s="81"/>
      <c r="E155" s="81"/>
      <c r="F155" s="81"/>
      <c r="G155" s="81"/>
      <c r="H155" s="121"/>
      <c r="I155" s="118"/>
      <c r="J155" s="118"/>
      <c r="K155" s="117"/>
      <c r="L155" s="117"/>
      <c r="M155" s="117"/>
    </row>
    <row r="156" spans="1:13" s="106" customFormat="1">
      <c r="A156" s="122"/>
      <c r="B156" s="115"/>
      <c r="C156" s="81"/>
      <c r="D156" s="81"/>
      <c r="E156" s="81"/>
      <c r="F156" s="145"/>
      <c r="G156" s="146"/>
      <c r="H156" s="81"/>
      <c r="I156" s="148"/>
      <c r="J156" s="117"/>
      <c r="K156" s="117"/>
      <c r="L156" s="117"/>
      <c r="M156" s="117"/>
    </row>
    <row r="157" spans="1:13" s="106" customFormat="1">
      <c r="A157" s="122"/>
      <c r="B157" s="115"/>
      <c r="C157" s="81"/>
      <c r="D157" s="150"/>
      <c r="E157" s="132"/>
      <c r="F157" s="81"/>
      <c r="G157" s="118"/>
      <c r="H157" s="81"/>
      <c r="I157" s="151"/>
      <c r="J157" s="117"/>
      <c r="K157" s="117"/>
      <c r="L157" s="117"/>
      <c r="M157" s="117"/>
    </row>
    <row r="158" spans="1:13" s="106" customFormat="1">
      <c r="A158" s="118"/>
      <c r="B158" s="96"/>
      <c r="C158" s="116"/>
      <c r="D158" s="116"/>
      <c r="E158" s="116"/>
      <c r="F158" s="116"/>
      <c r="G158" s="117"/>
      <c r="H158" s="117"/>
      <c r="I158" s="117"/>
      <c r="J158" s="117"/>
      <c r="K158" s="117"/>
      <c r="L158" s="117"/>
      <c r="M158" s="117"/>
    </row>
    <row r="159" spans="1:13" s="106" customFormat="1">
      <c r="A159" s="73"/>
      <c r="B159" s="115"/>
      <c r="C159" s="103"/>
      <c r="D159" s="137"/>
      <c r="E159" s="116"/>
      <c r="F159" s="116"/>
      <c r="G159" s="117"/>
      <c r="H159" s="117"/>
      <c r="I159" s="117"/>
      <c r="J159" s="117"/>
      <c r="K159" s="117"/>
      <c r="L159" s="117"/>
      <c r="M159" s="117"/>
    </row>
    <row r="160" spans="1:13" s="106" customFormat="1">
      <c r="A160" s="73"/>
      <c r="B160" s="115"/>
      <c r="C160" s="116"/>
      <c r="D160" s="116"/>
      <c r="E160" s="116"/>
      <c r="F160" s="116"/>
      <c r="G160" s="117"/>
      <c r="H160" s="117"/>
      <c r="I160" s="117"/>
      <c r="J160" s="117"/>
      <c r="K160" s="117"/>
      <c r="L160" s="117"/>
      <c r="M160" s="117"/>
    </row>
    <row r="161" spans="1:13" s="106" customFormat="1">
      <c r="A161" s="118"/>
      <c r="B161" s="96"/>
      <c r="C161" s="81"/>
      <c r="D161" s="81"/>
      <c r="E161" s="81"/>
      <c r="F161" s="81"/>
      <c r="G161" s="81"/>
      <c r="H161" s="118"/>
      <c r="I161" s="97"/>
      <c r="J161" s="117"/>
      <c r="K161" s="117"/>
      <c r="L161" s="117"/>
      <c r="M161" s="117"/>
    </row>
    <row r="162" spans="1:13" s="106" customFormat="1">
      <c r="A162" s="118"/>
      <c r="B162" s="96"/>
      <c r="C162" s="81"/>
      <c r="D162" s="81"/>
      <c r="E162" s="81"/>
      <c r="F162" s="81"/>
      <c r="G162" s="81"/>
      <c r="H162" s="118"/>
      <c r="I162" s="97"/>
      <c r="J162" s="117"/>
      <c r="K162" s="117"/>
      <c r="L162" s="117"/>
      <c r="M162" s="117"/>
    </row>
    <row r="163" spans="1:13" s="106" customFormat="1">
      <c r="A163" s="118"/>
      <c r="B163" s="96"/>
      <c r="C163" s="81"/>
      <c r="D163" s="81"/>
      <c r="E163" s="81"/>
      <c r="F163" s="81"/>
      <c r="G163" s="81"/>
      <c r="H163" s="118"/>
      <c r="I163" s="97"/>
      <c r="J163" s="117"/>
      <c r="K163" s="117"/>
      <c r="L163" s="117"/>
      <c r="M163" s="117"/>
    </row>
    <row r="164" spans="1:13" s="106" customFormat="1">
      <c r="A164" s="118"/>
      <c r="B164" s="96"/>
      <c r="C164" s="81"/>
      <c r="D164" s="125"/>
      <c r="E164" s="120"/>
      <c r="F164" s="125"/>
      <c r="H164" s="117"/>
      <c r="I164" s="117"/>
      <c r="J164" s="117"/>
      <c r="K164" s="117"/>
      <c r="L164" s="117"/>
      <c r="M164" s="117"/>
    </row>
    <row r="165" spans="1:13" s="106" customFormat="1">
      <c r="A165" s="118"/>
      <c r="B165" s="96"/>
      <c r="C165" s="81"/>
      <c r="D165" s="125"/>
      <c r="E165" s="120"/>
      <c r="F165" s="125"/>
      <c r="H165" s="117"/>
      <c r="I165" s="117"/>
      <c r="J165" s="117"/>
      <c r="K165" s="117"/>
      <c r="L165" s="117"/>
      <c r="M165" s="117"/>
    </row>
    <row r="166" spans="1:13" s="106" customFormat="1">
      <c r="A166" s="73"/>
      <c r="B166" s="115"/>
      <c r="C166" s="103"/>
      <c r="D166" s="137"/>
      <c r="E166" s="120"/>
      <c r="F166" s="125"/>
      <c r="H166" s="117"/>
      <c r="I166" s="117"/>
      <c r="J166" s="117"/>
      <c r="K166" s="117"/>
      <c r="L166" s="117"/>
      <c r="M166" s="117"/>
    </row>
    <row r="167" spans="1:13" s="106" customFormat="1">
      <c r="A167" s="118"/>
      <c r="B167" s="96"/>
      <c r="C167" s="81"/>
      <c r="D167" s="125"/>
      <c r="E167" s="120"/>
      <c r="F167" s="125"/>
      <c r="H167" s="117"/>
      <c r="I167" s="117"/>
      <c r="J167" s="117"/>
      <c r="K167" s="117"/>
      <c r="L167" s="117"/>
      <c r="M167" s="117"/>
    </row>
    <row r="168" spans="1:13" s="106" customFormat="1">
      <c r="A168" s="118"/>
      <c r="B168" s="96"/>
      <c r="C168" s="81"/>
      <c r="D168" s="81"/>
      <c r="E168" s="81"/>
      <c r="F168" s="81"/>
      <c r="G168" s="81"/>
      <c r="H168" s="142"/>
      <c r="I168" s="152"/>
      <c r="J168" s="118"/>
      <c r="K168" s="117"/>
      <c r="L168" s="117"/>
      <c r="M168" s="117"/>
    </row>
    <row r="169" spans="1:13" s="106" customFormat="1">
      <c r="A169" s="118"/>
      <c r="B169" s="96"/>
      <c r="C169" s="116"/>
      <c r="D169" s="116"/>
      <c r="E169" s="116"/>
      <c r="F169" s="116"/>
      <c r="G169" s="117"/>
      <c r="H169" s="117"/>
      <c r="I169" s="117"/>
      <c r="J169" s="117"/>
      <c r="K169" s="117"/>
      <c r="L169" s="117"/>
      <c r="M169" s="117"/>
    </row>
    <row r="170" spans="1:13" s="106" customFormat="1">
      <c r="A170" s="73"/>
      <c r="B170" s="115"/>
      <c r="C170" s="103"/>
      <c r="D170" s="137"/>
      <c r="E170" s="116"/>
      <c r="F170" s="116"/>
      <c r="G170" s="117"/>
      <c r="H170" s="117"/>
      <c r="I170" s="117"/>
      <c r="J170" s="117"/>
      <c r="K170" s="117"/>
      <c r="L170" s="117"/>
      <c r="M170" s="117"/>
    </row>
    <row r="171" spans="1:13" s="106" customFormat="1">
      <c r="A171" s="73"/>
      <c r="B171" s="115"/>
      <c r="C171" s="133"/>
      <c r="D171" s="116"/>
      <c r="E171" s="116"/>
      <c r="F171" s="146"/>
      <c r="G171" s="116"/>
      <c r="H171" s="117"/>
      <c r="I171" s="117"/>
      <c r="J171" s="117"/>
      <c r="K171" s="117"/>
      <c r="L171" s="117"/>
      <c r="M171" s="117"/>
    </row>
    <row r="172" spans="1:13" s="106" customFormat="1">
      <c r="A172" s="118"/>
      <c r="B172" s="96"/>
      <c r="C172" s="153"/>
      <c r="D172" s="81"/>
      <c r="E172" s="81"/>
      <c r="F172" s="145"/>
      <c r="G172" s="81"/>
      <c r="H172" s="97"/>
      <c r="I172" s="118"/>
      <c r="J172" s="116"/>
      <c r="K172" s="117"/>
      <c r="L172" s="117"/>
      <c r="M172" s="117"/>
    </row>
    <row r="173" spans="1:13" s="106" customFormat="1">
      <c r="A173" s="118"/>
      <c r="B173" s="96"/>
      <c r="C173" s="153"/>
      <c r="D173" s="81"/>
      <c r="E173" s="81"/>
      <c r="F173" s="145"/>
      <c r="G173" s="81"/>
      <c r="H173" s="97"/>
      <c r="I173" s="118"/>
      <c r="J173" s="116"/>
      <c r="K173" s="117"/>
      <c r="L173" s="117"/>
      <c r="M173" s="117"/>
    </row>
    <row r="174" spans="1:13" s="106" customFormat="1">
      <c r="A174" s="118"/>
      <c r="B174" s="96"/>
      <c r="C174" s="81"/>
      <c r="D174" s="81"/>
      <c r="E174" s="81"/>
      <c r="F174" s="145"/>
      <c r="G174" s="81"/>
      <c r="H174" s="97"/>
      <c r="I174" s="118"/>
      <c r="J174" s="116"/>
      <c r="K174" s="117"/>
      <c r="L174" s="117"/>
      <c r="M174" s="117"/>
    </row>
    <row r="175" spans="1:13" s="106" customFormat="1">
      <c r="A175" s="118"/>
      <c r="B175" s="96"/>
      <c r="C175" s="81"/>
      <c r="D175" s="81"/>
      <c r="E175" s="81"/>
      <c r="F175" s="145"/>
      <c r="G175" s="81"/>
      <c r="H175" s="97"/>
      <c r="I175" s="118"/>
      <c r="J175" s="116"/>
      <c r="K175" s="117"/>
      <c r="L175" s="117"/>
      <c r="M175" s="117"/>
    </row>
    <row r="176" spans="1:13" s="106" customFormat="1">
      <c r="A176" s="118"/>
      <c r="B176" s="96"/>
      <c r="C176" s="81"/>
      <c r="D176" s="125"/>
      <c r="E176" s="132"/>
      <c r="F176" s="116"/>
      <c r="G176" s="154"/>
      <c r="H176" s="117"/>
      <c r="I176" s="117"/>
      <c r="J176" s="117"/>
      <c r="K176" s="117"/>
      <c r="L176" s="117"/>
      <c r="M176" s="117"/>
    </row>
    <row r="177" spans="1:14" s="106" customFormat="1">
      <c r="A177" s="118"/>
      <c r="B177" s="96"/>
      <c r="C177" s="81"/>
      <c r="D177" s="116"/>
      <c r="E177" s="116"/>
      <c r="F177" s="116"/>
      <c r="G177" s="117"/>
      <c r="H177" s="117"/>
      <c r="I177" s="117"/>
      <c r="J177" s="117"/>
      <c r="K177" s="116"/>
      <c r="L177" s="117"/>
      <c r="M177" s="117"/>
    </row>
    <row r="178" spans="1:14" s="106" customFormat="1">
      <c r="A178" s="73"/>
      <c r="B178" s="102"/>
      <c r="C178" s="103"/>
      <c r="D178" s="104"/>
      <c r="E178" s="105"/>
      <c r="F178" s="105"/>
      <c r="G178" s="105"/>
      <c r="H178" s="105"/>
    </row>
    <row r="179" spans="1:14" s="106" customFormat="1">
      <c r="A179" s="73"/>
      <c r="B179" s="102"/>
      <c r="C179" s="73"/>
      <c r="D179" s="127"/>
      <c r="E179" s="105"/>
      <c r="F179" s="105"/>
      <c r="G179" s="105"/>
      <c r="H179" s="105"/>
    </row>
    <row r="180" spans="1:14" s="106" customFormat="1">
      <c r="A180" s="73"/>
      <c r="B180" s="102"/>
      <c r="C180" s="80"/>
      <c r="D180" s="79"/>
      <c r="E180" s="77"/>
      <c r="F180" s="77"/>
      <c r="G180" s="77"/>
      <c r="H180" s="77"/>
      <c r="I180" s="77"/>
      <c r="J180" s="134"/>
      <c r="K180" s="110"/>
      <c r="L180" s="77"/>
      <c r="M180" s="113"/>
    </row>
    <row r="181" spans="1:14" s="106" customFormat="1">
      <c r="A181" s="73"/>
      <c r="B181" s="102"/>
      <c r="C181" s="80"/>
      <c r="D181" s="79"/>
      <c r="E181" s="77"/>
      <c r="F181" s="77"/>
      <c r="G181" s="77"/>
      <c r="H181" s="77"/>
      <c r="I181" s="77"/>
      <c r="J181" s="134"/>
      <c r="K181" s="110"/>
      <c r="L181" s="77"/>
      <c r="M181" s="113"/>
    </row>
    <row r="182" spans="1:14" s="106" customFormat="1">
      <c r="A182" s="73"/>
      <c r="B182" s="102"/>
      <c r="C182" s="80"/>
      <c r="D182" s="79"/>
      <c r="E182" s="77"/>
      <c r="F182" s="77"/>
      <c r="G182" s="77"/>
      <c r="H182" s="77"/>
      <c r="I182" s="77"/>
      <c r="J182" s="77"/>
      <c r="K182" s="110"/>
      <c r="L182" s="126"/>
      <c r="M182" s="113"/>
    </row>
    <row r="183" spans="1:14" s="106" customFormat="1">
      <c r="A183" s="73"/>
      <c r="B183" s="102"/>
      <c r="C183" s="80"/>
      <c r="D183" s="155"/>
      <c r="E183" s="77"/>
      <c r="F183" s="77"/>
      <c r="G183" s="77"/>
      <c r="H183" s="77"/>
      <c r="I183" s="77"/>
      <c r="J183" s="77"/>
      <c r="K183" s="110"/>
      <c r="L183" s="126"/>
      <c r="M183" s="113"/>
    </row>
    <row r="184" spans="1:14" s="106" customFormat="1">
      <c r="A184" s="73"/>
      <c r="B184" s="102"/>
      <c r="C184" s="80"/>
      <c r="D184" s="79"/>
      <c r="E184" s="77"/>
      <c r="F184" s="77"/>
      <c r="G184" s="77"/>
      <c r="H184" s="77"/>
      <c r="I184" s="77"/>
      <c r="J184" s="77"/>
      <c r="K184" s="110"/>
      <c r="L184" s="126"/>
      <c r="M184" s="113"/>
    </row>
    <row r="185" spans="1:14" s="106" customFormat="1">
      <c r="A185" s="73"/>
      <c r="B185" s="78"/>
      <c r="C185" s="79"/>
      <c r="D185" s="77"/>
      <c r="E185" s="77"/>
      <c r="F185" s="77"/>
      <c r="G185" s="77"/>
      <c r="H185" s="77"/>
      <c r="I185" s="77"/>
      <c r="J185" s="134"/>
      <c r="K185" s="77"/>
      <c r="L185" s="77"/>
      <c r="M185" s="77"/>
      <c r="N185" s="77"/>
    </row>
    <row r="186" spans="1:14" s="106" customFormat="1">
      <c r="A186" s="73"/>
      <c r="B186" s="102"/>
      <c r="C186" s="80"/>
      <c r="D186" s="79"/>
      <c r="E186" s="77"/>
      <c r="F186" s="77"/>
      <c r="G186" s="77"/>
      <c r="H186" s="77"/>
      <c r="I186" s="77"/>
      <c r="J186" s="77"/>
      <c r="K186" s="110"/>
      <c r="L186" s="126"/>
      <c r="M186" s="113"/>
    </row>
    <row r="187" spans="1:14" s="106" customFormat="1">
      <c r="A187" s="73"/>
      <c r="B187" s="102"/>
      <c r="C187" s="80"/>
      <c r="D187" s="135"/>
      <c r="E187" s="136"/>
      <c r="F187" s="77"/>
      <c r="G187" s="77"/>
      <c r="H187" s="77"/>
      <c r="I187" s="77"/>
      <c r="J187" s="77"/>
      <c r="K187" s="110"/>
      <c r="L187" s="126"/>
      <c r="M187" s="113"/>
    </row>
    <row r="188" spans="1:14" s="106" customFormat="1">
      <c r="A188" s="73"/>
      <c r="B188" s="102"/>
      <c r="C188" s="73"/>
      <c r="D188" s="79"/>
      <c r="E188" s="77"/>
      <c r="F188" s="77"/>
      <c r="G188" s="77"/>
      <c r="H188" s="77"/>
      <c r="I188" s="77"/>
      <c r="J188" s="77"/>
      <c r="K188" s="105"/>
      <c r="L188" s="105"/>
    </row>
    <row r="189" spans="1:14" s="106" customFormat="1">
      <c r="A189" s="73"/>
      <c r="B189" s="115"/>
      <c r="C189" s="103"/>
      <c r="D189" s="104"/>
      <c r="E189" s="116"/>
      <c r="F189" s="116"/>
      <c r="G189" s="117"/>
      <c r="H189" s="117"/>
      <c r="I189" s="117"/>
      <c r="J189" s="117"/>
      <c r="K189" s="117"/>
      <c r="L189" s="117"/>
      <c r="M189" s="117"/>
    </row>
    <row r="190" spans="1:14" s="106" customFormat="1">
      <c r="A190" s="73"/>
      <c r="B190" s="115"/>
      <c r="C190" s="116"/>
      <c r="D190" s="116"/>
      <c r="E190" s="116"/>
      <c r="F190" s="116"/>
      <c r="G190" s="117"/>
      <c r="H190" s="117"/>
      <c r="I190" s="117"/>
      <c r="J190" s="117"/>
      <c r="K190" s="117"/>
      <c r="L190" s="117"/>
      <c r="M190" s="117"/>
    </row>
    <row r="191" spans="1:14" s="106" customFormat="1">
      <c r="A191" s="73"/>
      <c r="B191" s="102"/>
      <c r="C191" s="80"/>
      <c r="D191" s="79"/>
      <c r="E191" s="77"/>
      <c r="F191" s="77"/>
      <c r="G191" s="77"/>
      <c r="H191" s="77"/>
      <c r="I191" s="77"/>
      <c r="J191" s="77"/>
      <c r="K191" s="110"/>
      <c r="L191" s="77"/>
      <c r="M191" s="156"/>
      <c r="N191" s="110"/>
    </row>
    <row r="192" spans="1:14" s="106" customFormat="1">
      <c r="A192" s="73"/>
      <c r="B192" s="102"/>
      <c r="C192" s="80"/>
      <c r="D192" s="79"/>
      <c r="E192" s="77"/>
      <c r="F192" s="134"/>
      <c r="G192" s="77"/>
      <c r="H192" s="77"/>
      <c r="I192" s="103"/>
      <c r="J192" s="77"/>
      <c r="K192" s="110"/>
      <c r="L192" s="77"/>
      <c r="M192" s="156"/>
      <c r="N192" s="110"/>
    </row>
    <row r="193" spans="1:14" s="106" customFormat="1">
      <c r="A193" s="73"/>
      <c r="B193" s="102"/>
      <c r="C193" s="80"/>
      <c r="D193" s="79"/>
      <c r="E193" s="77"/>
      <c r="F193" s="134"/>
      <c r="G193" s="77"/>
      <c r="H193" s="114"/>
      <c r="I193" s="103"/>
      <c r="J193" s="77"/>
      <c r="K193" s="110"/>
      <c r="L193" s="77"/>
      <c r="M193" s="156"/>
      <c r="N193" s="110"/>
    </row>
    <row r="194" spans="1:14" s="106" customFormat="1">
      <c r="A194" s="73"/>
      <c r="B194" s="102"/>
      <c r="C194" s="80"/>
      <c r="D194" s="79"/>
      <c r="E194" s="77"/>
      <c r="F194" s="157"/>
      <c r="G194" s="77"/>
      <c r="H194" s="157"/>
      <c r="I194" s="77"/>
      <c r="J194" s="77"/>
      <c r="K194" s="110"/>
      <c r="L194" s="77"/>
      <c r="M194" s="156"/>
      <c r="N194" s="110"/>
    </row>
    <row r="195" spans="1:14" s="106" customFormat="1">
      <c r="A195" s="73"/>
      <c r="B195" s="102"/>
      <c r="C195" s="80"/>
      <c r="D195" s="79"/>
      <c r="E195" s="77"/>
      <c r="F195" s="134"/>
      <c r="G195" s="77"/>
      <c r="H195" s="134"/>
      <c r="I195" s="77"/>
      <c r="J195" s="77"/>
      <c r="K195" s="110"/>
      <c r="L195" s="77"/>
      <c r="M195" s="156"/>
      <c r="N195" s="110"/>
    </row>
    <row r="196" spans="1:14" s="106" customFormat="1">
      <c r="A196" s="73"/>
      <c r="B196" s="102"/>
      <c r="C196" s="80"/>
      <c r="D196" s="137"/>
      <c r="E196" s="136"/>
      <c r="F196" s="134"/>
      <c r="G196" s="77"/>
      <c r="H196" s="114"/>
      <c r="I196" s="103"/>
      <c r="J196" s="77"/>
      <c r="K196" s="110"/>
      <c r="L196" s="77"/>
      <c r="M196" s="156"/>
      <c r="N196" s="110"/>
    </row>
    <row r="197" spans="1:14" s="106" customFormat="1">
      <c r="A197" s="73"/>
      <c r="B197" s="102"/>
      <c r="C197" s="80"/>
      <c r="D197" s="79"/>
      <c r="E197" s="77"/>
      <c r="F197" s="77"/>
      <c r="G197" s="77"/>
      <c r="H197" s="77"/>
      <c r="I197" s="77"/>
      <c r="J197" s="77"/>
      <c r="K197" s="110"/>
      <c r="L197" s="77"/>
      <c r="M197" s="156"/>
      <c r="N197" s="110"/>
    </row>
    <row r="198" spans="1:14" s="106" customFormat="1">
      <c r="A198" s="73"/>
      <c r="B198" s="102"/>
      <c r="C198" s="104"/>
      <c r="D198" s="104"/>
      <c r="E198" s="77"/>
      <c r="F198" s="77"/>
      <c r="G198" s="77"/>
      <c r="H198" s="77"/>
      <c r="I198" s="77"/>
      <c r="J198" s="77"/>
      <c r="K198" s="105"/>
      <c r="L198" s="105"/>
    </row>
    <row r="199" spans="1:14" s="106" customFormat="1">
      <c r="A199" s="73"/>
      <c r="B199" s="102"/>
      <c r="C199" s="73"/>
      <c r="D199" s="79"/>
      <c r="E199" s="77"/>
      <c r="F199" s="77"/>
      <c r="G199" s="77"/>
      <c r="H199" s="77"/>
      <c r="I199" s="77"/>
      <c r="J199" s="77"/>
      <c r="K199" s="105"/>
      <c r="L199" s="105"/>
    </row>
    <row r="200" spans="1:14" s="106" customFormat="1">
      <c r="A200" s="73"/>
      <c r="B200" s="102"/>
      <c r="C200" s="80"/>
      <c r="D200" s="79"/>
      <c r="E200" s="77"/>
      <c r="F200" s="77"/>
      <c r="G200" s="77"/>
      <c r="H200" s="114"/>
      <c r="I200" s="158"/>
      <c r="J200" s="77"/>
      <c r="K200" s="105"/>
      <c r="L200" s="105"/>
    </row>
    <row r="201" spans="1:14" s="106" customFormat="1">
      <c r="A201" s="73"/>
      <c r="B201" s="102"/>
      <c r="C201" s="73"/>
      <c r="D201" s="79"/>
      <c r="E201" s="77"/>
      <c r="F201" s="77"/>
      <c r="G201" s="77"/>
      <c r="H201" s="77"/>
      <c r="I201" s="77"/>
      <c r="J201" s="77"/>
      <c r="K201" s="105"/>
      <c r="L201" s="105"/>
    </row>
    <row r="202" spans="1:14" s="106" customFormat="1">
      <c r="A202" s="73"/>
      <c r="B202" s="102"/>
      <c r="C202" s="103"/>
      <c r="D202" s="104"/>
      <c r="E202" s="77"/>
      <c r="F202" s="77"/>
      <c r="G202" s="77"/>
      <c r="H202" s="77"/>
      <c r="I202" s="77"/>
      <c r="J202" s="77"/>
      <c r="K202" s="105"/>
      <c r="L202" s="105"/>
    </row>
    <row r="203" spans="1:14" s="106" customFormat="1">
      <c r="A203" s="73"/>
      <c r="B203" s="102"/>
      <c r="C203" s="73"/>
      <c r="D203" s="79"/>
      <c r="E203" s="77"/>
      <c r="F203" s="77"/>
      <c r="G203" s="77"/>
      <c r="H203" s="77"/>
      <c r="I203" s="77"/>
      <c r="J203" s="77"/>
      <c r="K203" s="105"/>
      <c r="L203" s="105"/>
    </row>
    <row r="204" spans="1:14" s="106" customFormat="1">
      <c r="A204" s="73"/>
      <c r="B204" s="102"/>
      <c r="C204" s="73"/>
      <c r="D204" s="79"/>
      <c r="E204" s="77"/>
      <c r="F204" s="77"/>
      <c r="G204" s="77"/>
      <c r="H204" s="77"/>
      <c r="I204" s="77"/>
      <c r="J204" s="77"/>
      <c r="K204" s="105"/>
      <c r="L204" s="105"/>
    </row>
    <row r="205" spans="1:14" s="106" customFormat="1">
      <c r="A205" s="73"/>
      <c r="B205" s="102"/>
      <c r="C205" s="80"/>
      <c r="D205" s="79"/>
      <c r="E205" s="77"/>
      <c r="F205" s="77"/>
      <c r="G205" s="77"/>
      <c r="H205" s="77"/>
      <c r="I205" s="77"/>
      <c r="J205" s="77"/>
      <c r="K205" s="110"/>
      <c r="L205" s="110"/>
    </row>
    <row r="206" spans="1:14" s="106" customFormat="1">
      <c r="A206" s="73"/>
      <c r="B206" s="102"/>
      <c r="C206" s="77"/>
      <c r="D206" s="77"/>
      <c r="E206" s="159"/>
      <c r="F206" s="77"/>
      <c r="G206" s="77"/>
      <c r="H206" s="136"/>
      <c r="I206" s="77"/>
      <c r="J206" s="77"/>
      <c r="K206" s="110"/>
      <c r="L206" s="110"/>
    </row>
    <row r="207" spans="1:14" s="106" customFormat="1">
      <c r="A207" s="73"/>
      <c r="B207" s="102"/>
      <c r="C207" s="77"/>
      <c r="D207" s="77"/>
      <c r="E207" s="159"/>
      <c r="F207" s="77"/>
      <c r="G207" s="114"/>
      <c r="H207" s="136"/>
      <c r="I207" s="77"/>
      <c r="J207" s="77"/>
      <c r="K207" s="110"/>
      <c r="L207" s="110"/>
    </row>
    <row r="208" spans="1:14" s="106" customFormat="1">
      <c r="A208" s="73"/>
      <c r="B208" s="102"/>
      <c r="C208" s="73"/>
      <c r="D208" s="79"/>
      <c r="E208" s="77"/>
      <c r="F208" s="77"/>
      <c r="G208" s="77"/>
      <c r="H208" s="77"/>
      <c r="I208" s="77"/>
      <c r="J208" s="77"/>
      <c r="K208" s="105"/>
      <c r="L208" s="105"/>
    </row>
    <row r="209" spans="1:12" s="106" customFormat="1">
      <c r="A209" s="73"/>
      <c r="B209" s="102"/>
      <c r="C209" s="80"/>
      <c r="D209" s="79"/>
      <c r="E209" s="77"/>
      <c r="F209" s="77"/>
      <c r="G209" s="77"/>
      <c r="H209" s="77"/>
      <c r="I209" s="77"/>
      <c r="J209" s="134"/>
      <c r="K209" s="110"/>
      <c r="L209" s="110"/>
    </row>
    <row r="210" spans="1:12" s="106" customFormat="1">
      <c r="A210" s="73"/>
      <c r="B210" s="102"/>
      <c r="C210" s="80"/>
      <c r="D210" s="77"/>
      <c r="E210" s="77"/>
      <c r="F210" s="77"/>
      <c r="G210" s="159"/>
      <c r="H210" s="77"/>
      <c r="I210" s="77"/>
      <c r="K210" s="110"/>
      <c r="L210" s="110"/>
    </row>
    <row r="211" spans="1:12" s="106" customFormat="1">
      <c r="A211" s="73"/>
      <c r="B211" s="102"/>
      <c r="C211" s="80"/>
      <c r="D211" s="77"/>
      <c r="E211" s="77"/>
      <c r="F211" s="77"/>
      <c r="G211" s="159"/>
      <c r="H211" s="114"/>
      <c r="I211" s="136"/>
      <c r="J211" s="136"/>
      <c r="K211" s="110"/>
      <c r="L211" s="110"/>
    </row>
    <row r="212" spans="1:12" s="106" customFormat="1">
      <c r="A212" s="73"/>
      <c r="B212" s="102"/>
      <c r="C212" s="77"/>
      <c r="D212" s="77"/>
      <c r="E212" s="159"/>
      <c r="F212" s="77"/>
      <c r="G212" s="114"/>
      <c r="H212" s="136"/>
      <c r="I212" s="77"/>
      <c r="J212" s="77"/>
      <c r="K212" s="110"/>
      <c r="L212" s="110"/>
    </row>
    <row r="213" spans="1:12" s="106" customFormat="1">
      <c r="A213" s="73"/>
      <c r="B213" s="102"/>
      <c r="C213" s="103"/>
      <c r="D213" s="135"/>
      <c r="E213" s="158"/>
      <c r="F213" s="77"/>
      <c r="G213" s="77"/>
      <c r="H213" s="77"/>
      <c r="I213" s="77"/>
      <c r="J213" s="77"/>
      <c r="K213" s="110"/>
      <c r="L213" s="110"/>
    </row>
    <row r="214" spans="1:12" s="106" customFormat="1">
      <c r="A214" s="73"/>
      <c r="B214" s="102"/>
      <c r="C214" s="80"/>
      <c r="D214" s="135"/>
      <c r="E214" s="158"/>
      <c r="F214" s="77"/>
      <c r="G214" s="77"/>
      <c r="H214" s="77"/>
      <c r="I214" s="77"/>
      <c r="J214" s="77"/>
      <c r="K214" s="110"/>
      <c r="L214" s="110"/>
    </row>
    <row r="215" spans="1:12" s="106" customFormat="1">
      <c r="A215" s="73"/>
      <c r="B215" s="102"/>
      <c r="C215" s="80"/>
      <c r="D215" s="79"/>
      <c r="E215" s="158"/>
      <c r="F215" s="77"/>
      <c r="G215" s="77"/>
      <c r="H215" s="77"/>
      <c r="I215" s="77"/>
      <c r="J215" s="77"/>
      <c r="K215" s="110"/>
      <c r="L215" s="110"/>
    </row>
    <row r="216" spans="1:12" s="106" customFormat="1">
      <c r="A216" s="73"/>
      <c r="B216" s="102"/>
      <c r="C216" s="80"/>
      <c r="D216" s="155"/>
      <c r="E216" s="158"/>
      <c r="F216" s="77"/>
      <c r="G216" s="77"/>
      <c r="H216" s="134"/>
      <c r="I216" s="77"/>
      <c r="J216" s="77"/>
      <c r="K216" s="110"/>
      <c r="L216" s="77"/>
    </row>
    <row r="217" spans="1:12" s="106" customFormat="1">
      <c r="A217" s="73"/>
      <c r="B217" s="102"/>
      <c r="C217" s="80"/>
      <c r="D217" s="79"/>
      <c r="E217" s="159"/>
      <c r="F217" s="134"/>
      <c r="G217" s="77"/>
      <c r="H217" s="136"/>
      <c r="I217" s="77"/>
      <c r="J217" s="77"/>
      <c r="K217" s="110"/>
      <c r="L217" s="77"/>
    </row>
    <row r="218" spans="1:12" s="106" customFormat="1">
      <c r="A218" s="73"/>
      <c r="B218" s="102"/>
      <c r="C218" s="80"/>
      <c r="D218" s="79"/>
      <c r="E218" s="159"/>
      <c r="F218" s="134"/>
      <c r="G218" s="114"/>
      <c r="H218" s="136"/>
      <c r="I218" s="77"/>
      <c r="J218" s="77"/>
      <c r="K218" s="110"/>
      <c r="L218" s="77"/>
    </row>
    <row r="219" spans="1:12" s="106" customFormat="1">
      <c r="A219" s="73"/>
      <c r="B219" s="102"/>
      <c r="C219" s="80"/>
      <c r="D219" s="79"/>
      <c r="E219" s="158"/>
      <c r="F219" s="77"/>
      <c r="G219" s="77"/>
      <c r="H219" s="77"/>
      <c r="I219" s="77"/>
      <c r="J219" s="77"/>
      <c r="K219" s="110"/>
      <c r="L219" s="110"/>
    </row>
    <row r="220" spans="1:12" s="106" customFormat="1">
      <c r="A220" s="73"/>
      <c r="B220" s="102"/>
      <c r="C220" s="80"/>
      <c r="D220" s="134"/>
      <c r="E220" s="158"/>
      <c r="F220" s="77"/>
      <c r="G220" s="77"/>
      <c r="H220" s="134"/>
      <c r="I220" s="77"/>
      <c r="J220" s="134"/>
      <c r="K220" s="110"/>
      <c r="L220" s="77"/>
    </row>
    <row r="221" spans="1:12" s="106" customFormat="1">
      <c r="A221" s="73"/>
      <c r="B221" s="102"/>
      <c r="C221" s="80"/>
      <c r="D221" s="79"/>
      <c r="E221" s="80"/>
      <c r="F221" s="79"/>
      <c r="G221" s="159"/>
      <c r="H221" s="134"/>
      <c r="I221" s="114"/>
      <c r="J221" s="136"/>
      <c r="K221" s="110"/>
      <c r="L221" s="77"/>
    </row>
    <row r="222" spans="1:12" s="106" customFormat="1">
      <c r="A222" s="73"/>
      <c r="B222" s="102"/>
      <c r="C222" s="80"/>
      <c r="D222" s="79"/>
      <c r="E222" s="159"/>
      <c r="F222" s="134"/>
      <c r="G222" s="114"/>
      <c r="H222" s="136"/>
      <c r="I222" s="77"/>
      <c r="J222" s="77"/>
      <c r="K222" s="110"/>
      <c r="L222" s="77"/>
    </row>
    <row r="223" spans="1:12" s="106" customFormat="1">
      <c r="A223" s="73"/>
      <c r="B223" s="102"/>
      <c r="C223" s="103"/>
      <c r="D223" s="128"/>
      <c r="E223" s="126"/>
      <c r="G223" s="105"/>
      <c r="H223" s="105"/>
      <c r="I223" s="105"/>
      <c r="J223" s="105"/>
    </row>
    <row r="224" spans="1:12" s="106" customFormat="1">
      <c r="A224" s="73"/>
      <c r="B224" s="102"/>
      <c r="C224" s="80"/>
      <c r="D224" s="75"/>
      <c r="E224" s="126"/>
      <c r="G224" s="105"/>
      <c r="H224" s="105"/>
      <c r="I224" s="105"/>
      <c r="J224" s="105"/>
    </row>
    <row r="225" spans="1:12" s="106" customFormat="1">
      <c r="A225" s="73"/>
      <c r="B225" s="102"/>
      <c r="C225" s="80"/>
      <c r="D225" s="137"/>
      <c r="E225" s="136"/>
      <c r="F225" s="77"/>
      <c r="G225" s="77"/>
      <c r="H225" s="77"/>
      <c r="I225" s="77"/>
      <c r="J225" s="77"/>
      <c r="K225" s="110"/>
      <c r="L225" s="110"/>
    </row>
    <row r="226" spans="1:12" s="106" customFormat="1">
      <c r="A226" s="73"/>
      <c r="B226" s="102"/>
      <c r="C226" s="77"/>
      <c r="D226" s="77"/>
      <c r="E226" s="159"/>
      <c r="F226" s="77"/>
      <c r="G226" s="114"/>
      <c r="H226" s="136"/>
      <c r="I226" s="77"/>
      <c r="J226" s="77"/>
      <c r="K226" s="110"/>
      <c r="L226" s="110"/>
    </row>
    <row r="227" spans="1:12" s="106" customFormat="1">
      <c r="A227" s="73"/>
      <c r="B227" s="102"/>
      <c r="C227" s="103"/>
      <c r="D227" s="128"/>
      <c r="E227" s="158"/>
      <c r="F227" s="158"/>
      <c r="G227" s="103"/>
      <c r="H227" s="105"/>
      <c r="I227" s="105"/>
      <c r="J227" s="105"/>
    </row>
    <row r="228" spans="1:12" s="106" customFormat="1">
      <c r="A228" s="73"/>
      <c r="B228" s="102"/>
      <c r="C228" s="80"/>
      <c r="D228" s="75"/>
      <c r="E228" s="158"/>
      <c r="F228" s="158"/>
      <c r="G228" s="103"/>
      <c r="H228" s="105"/>
      <c r="I228" s="105"/>
      <c r="J228" s="105"/>
    </row>
    <row r="229" spans="1:12" s="106" customFormat="1">
      <c r="A229" s="73"/>
      <c r="B229" s="102"/>
      <c r="C229" s="80"/>
      <c r="D229" s="135"/>
      <c r="E229" s="136"/>
      <c r="F229" s="134"/>
      <c r="G229" s="77"/>
      <c r="H229" s="134"/>
      <c r="I229" s="77"/>
      <c r="J229" s="77"/>
      <c r="K229" s="110"/>
      <c r="L229" s="77"/>
    </row>
    <row r="230" spans="1:12" s="106" customFormat="1">
      <c r="A230" s="73"/>
      <c r="B230" s="102"/>
      <c r="C230" s="80"/>
      <c r="D230" s="79"/>
      <c r="E230" s="159"/>
      <c r="F230" s="134"/>
      <c r="G230" s="114"/>
      <c r="H230" s="136"/>
      <c r="I230" s="77"/>
      <c r="J230" s="77"/>
      <c r="K230" s="110"/>
      <c r="L230" s="110"/>
    </row>
    <row r="231" spans="1:12" s="106" customFormat="1">
      <c r="A231" s="73"/>
      <c r="B231" s="102"/>
      <c r="C231" s="103"/>
      <c r="D231" s="128"/>
      <c r="E231" s="77"/>
      <c r="F231" s="77"/>
      <c r="G231" s="77"/>
      <c r="H231" s="77"/>
      <c r="I231" s="77"/>
      <c r="J231" s="77"/>
      <c r="K231" s="105"/>
      <c r="L231" s="105"/>
    </row>
    <row r="232" spans="1:12" s="106" customFormat="1">
      <c r="A232" s="73"/>
      <c r="B232" s="102"/>
      <c r="C232" s="73"/>
      <c r="D232" s="79"/>
      <c r="E232" s="77"/>
      <c r="F232" s="77"/>
      <c r="G232" s="77"/>
      <c r="H232" s="77"/>
      <c r="I232" s="77"/>
      <c r="J232" s="77"/>
      <c r="K232" s="110"/>
      <c r="L232" s="160"/>
    </row>
    <row r="233" spans="1:12" s="106" customFormat="1">
      <c r="A233" s="73"/>
      <c r="B233" s="102"/>
      <c r="C233" s="80"/>
      <c r="D233" s="79"/>
      <c r="E233" s="77"/>
      <c r="F233" s="77"/>
      <c r="G233" s="77"/>
      <c r="H233" s="77"/>
      <c r="I233" s="77"/>
      <c r="J233" s="134"/>
      <c r="K233" s="110"/>
      <c r="L233" s="110"/>
    </row>
    <row r="234" spans="1:12" s="106" customFormat="1">
      <c r="A234" s="73"/>
      <c r="B234" s="102"/>
      <c r="C234" s="80"/>
      <c r="D234" s="161"/>
      <c r="E234" s="77"/>
      <c r="F234" s="77"/>
      <c r="G234" s="77"/>
      <c r="H234" s="77"/>
      <c r="I234" s="77"/>
      <c r="J234" s="134"/>
      <c r="K234" s="110"/>
      <c r="L234" s="110"/>
    </row>
    <row r="235" spans="1:12" s="106" customFormat="1">
      <c r="A235" s="73"/>
      <c r="B235" s="102"/>
      <c r="C235" s="80"/>
      <c r="D235" s="79"/>
      <c r="E235" s="77"/>
      <c r="F235" s="77"/>
      <c r="G235" s="77"/>
      <c r="H235" s="77"/>
      <c r="I235" s="77"/>
      <c r="J235" s="134"/>
      <c r="K235" s="110"/>
      <c r="L235" s="77"/>
    </row>
    <row r="236" spans="1:12" s="106" customFormat="1">
      <c r="A236" s="73"/>
      <c r="B236" s="102"/>
      <c r="C236" s="80"/>
      <c r="D236" s="161"/>
      <c r="E236" s="77"/>
      <c r="F236" s="77"/>
      <c r="G236" s="77"/>
      <c r="H236" s="77"/>
      <c r="I236" s="77"/>
      <c r="J236" s="134"/>
      <c r="K236" s="110"/>
      <c r="L236" s="77"/>
    </row>
    <row r="237" spans="1:12" s="106" customFormat="1">
      <c r="A237" s="73"/>
      <c r="B237" s="102"/>
      <c r="C237" s="80"/>
      <c r="D237" s="79"/>
      <c r="E237" s="77"/>
      <c r="F237" s="77"/>
      <c r="G237" s="77"/>
      <c r="H237" s="77"/>
      <c r="I237" s="77"/>
      <c r="J237" s="134"/>
      <c r="K237" s="110"/>
      <c r="L237" s="77"/>
    </row>
    <row r="238" spans="1:12" s="106" customFormat="1">
      <c r="A238" s="73"/>
      <c r="B238" s="102"/>
      <c r="C238" s="80"/>
      <c r="D238" s="79"/>
      <c r="E238" s="77"/>
      <c r="F238" s="77"/>
      <c r="G238" s="77"/>
      <c r="H238" s="77"/>
      <c r="I238" s="77"/>
      <c r="J238" s="134"/>
      <c r="K238" s="110"/>
      <c r="L238" s="77"/>
    </row>
    <row r="239" spans="1:12" s="106" customFormat="1">
      <c r="A239" s="73"/>
      <c r="B239" s="102"/>
      <c r="C239" s="80"/>
      <c r="D239" s="161"/>
      <c r="E239" s="77"/>
      <c r="F239" s="77"/>
      <c r="G239" s="77"/>
      <c r="H239" s="77"/>
      <c r="I239" s="77"/>
      <c r="J239" s="134"/>
      <c r="K239" s="110"/>
      <c r="L239" s="77"/>
    </row>
    <row r="240" spans="1:12" s="106" customFormat="1">
      <c r="A240" s="73"/>
      <c r="B240" s="102"/>
      <c r="C240" s="80"/>
      <c r="D240" s="161"/>
      <c r="E240" s="77"/>
      <c r="F240" s="77"/>
      <c r="G240" s="77"/>
      <c r="H240" s="77"/>
      <c r="I240" s="77"/>
      <c r="J240" s="134"/>
      <c r="K240" s="110"/>
      <c r="L240" s="77"/>
    </row>
    <row r="241" spans="1:13" s="106" customFormat="1">
      <c r="A241" s="73"/>
      <c r="B241" s="102"/>
      <c r="C241" s="80"/>
      <c r="D241" s="79"/>
      <c r="E241" s="77"/>
      <c r="F241" s="77"/>
      <c r="G241" s="77"/>
      <c r="H241" s="77"/>
      <c r="I241" s="77"/>
      <c r="J241" s="134"/>
      <c r="K241" s="110"/>
      <c r="L241" s="77"/>
    </row>
    <row r="242" spans="1:13" s="106" customFormat="1">
      <c r="A242" s="73"/>
      <c r="B242" s="102"/>
      <c r="C242" s="80"/>
      <c r="D242" s="161"/>
      <c r="E242" s="77"/>
      <c r="F242" s="77"/>
      <c r="G242" s="77"/>
      <c r="H242" s="77"/>
      <c r="I242" s="77"/>
      <c r="J242" s="134"/>
      <c r="K242" s="110"/>
      <c r="L242" s="77"/>
    </row>
    <row r="243" spans="1:13" s="106" customFormat="1">
      <c r="A243" s="73"/>
      <c r="B243" s="102"/>
      <c r="C243" s="80"/>
      <c r="D243" s="161"/>
      <c r="E243" s="77"/>
      <c r="F243" s="77"/>
      <c r="G243" s="77"/>
      <c r="H243" s="77"/>
      <c r="I243" s="77"/>
      <c r="J243" s="134"/>
      <c r="K243" s="110"/>
      <c r="L243" s="77"/>
    </row>
    <row r="244" spans="1:13" s="106" customFormat="1">
      <c r="A244" s="73"/>
      <c r="B244" s="102"/>
      <c r="C244" s="80"/>
      <c r="D244" s="79"/>
      <c r="E244" s="77"/>
      <c r="F244" s="77"/>
      <c r="G244" s="77"/>
      <c r="H244" s="77"/>
      <c r="I244" s="77"/>
      <c r="J244" s="134"/>
      <c r="K244" s="110"/>
      <c r="L244" s="77"/>
    </row>
    <row r="245" spans="1:13" s="106" customFormat="1">
      <c r="A245" s="73"/>
      <c r="B245" s="102"/>
      <c r="C245" s="80"/>
      <c r="D245" s="161"/>
      <c r="E245" s="77"/>
      <c r="F245" s="77"/>
      <c r="G245" s="77"/>
      <c r="H245" s="77"/>
      <c r="I245" s="77"/>
      <c r="J245" s="134"/>
      <c r="K245" s="110"/>
      <c r="L245" s="77"/>
    </row>
    <row r="246" spans="1:13" s="106" customFormat="1">
      <c r="A246" s="73"/>
      <c r="B246" s="102"/>
      <c r="C246" s="80"/>
      <c r="D246" s="79"/>
      <c r="E246" s="77"/>
      <c r="F246" s="77"/>
      <c r="G246" s="77"/>
      <c r="H246" s="77"/>
      <c r="I246" s="77"/>
      <c r="J246" s="77"/>
      <c r="K246" s="110"/>
      <c r="L246" s="138"/>
    </row>
    <row r="247" spans="1:13" s="106" customFormat="1">
      <c r="A247" s="73"/>
      <c r="B247" s="102"/>
      <c r="C247" s="80"/>
      <c r="D247" s="135"/>
      <c r="E247" s="136"/>
      <c r="F247" s="77"/>
      <c r="G247" s="77"/>
      <c r="H247" s="77"/>
      <c r="I247" s="77"/>
      <c r="J247" s="77"/>
      <c r="K247" s="110"/>
      <c r="L247" s="138"/>
    </row>
    <row r="248" spans="1:13" s="106" customFormat="1">
      <c r="A248" s="73"/>
      <c r="B248" s="102"/>
      <c r="C248" s="80"/>
      <c r="D248" s="137"/>
      <c r="E248" s="103"/>
      <c r="F248" s="77"/>
      <c r="G248" s="77"/>
      <c r="H248" s="77"/>
      <c r="I248" s="77"/>
      <c r="J248" s="77"/>
    </row>
    <row r="249" spans="1:13" s="83" customFormat="1">
      <c r="A249" s="73"/>
      <c r="B249" s="115"/>
      <c r="C249" s="84"/>
      <c r="D249" s="128"/>
      <c r="E249" s="68"/>
      <c r="F249" s="68"/>
      <c r="G249" s="68"/>
      <c r="H249" s="85"/>
      <c r="I249" s="86"/>
    </row>
    <row r="250" spans="1:13" s="83" customFormat="1">
      <c r="A250" s="73"/>
      <c r="B250" s="115"/>
      <c r="C250" s="84"/>
      <c r="D250" s="68"/>
      <c r="E250" s="68"/>
      <c r="F250" s="68"/>
      <c r="G250" s="68"/>
      <c r="H250" s="85"/>
      <c r="I250" s="86"/>
    </row>
    <row r="251" spans="1:13" s="83" customFormat="1">
      <c r="A251" s="88"/>
      <c r="B251" s="87"/>
      <c r="C251" s="88"/>
      <c r="D251" s="135"/>
      <c r="E251" s="136"/>
      <c r="F251" s="77"/>
      <c r="G251" s="77"/>
      <c r="H251" s="77"/>
      <c r="I251" s="77"/>
      <c r="J251" s="77"/>
    </row>
    <row r="252" spans="1:13" s="83" customFormat="1">
      <c r="A252" s="88"/>
      <c r="B252" s="98"/>
      <c r="C252" s="88"/>
      <c r="D252" s="99"/>
      <c r="E252" s="99"/>
      <c r="F252" s="99"/>
      <c r="G252" s="100"/>
      <c r="H252" s="101"/>
    </row>
    <row r="253" spans="1:13" s="106" customFormat="1">
      <c r="A253" s="73"/>
      <c r="B253" s="115"/>
      <c r="C253" s="84"/>
      <c r="D253" s="128"/>
      <c r="E253" s="116"/>
      <c r="F253" s="116"/>
      <c r="G253" s="117"/>
      <c r="H253" s="117"/>
      <c r="I253" s="117"/>
      <c r="J253" s="117"/>
      <c r="K253" s="117"/>
      <c r="L253" s="117"/>
      <c r="M253" s="117"/>
    </row>
    <row r="254" spans="1:13" s="106" customFormat="1">
      <c r="A254" s="73"/>
      <c r="B254" s="115"/>
      <c r="C254" s="116"/>
      <c r="D254" s="116"/>
      <c r="E254" s="116"/>
      <c r="F254" s="116"/>
      <c r="G254" s="117"/>
      <c r="H254" s="117"/>
      <c r="I254" s="117"/>
      <c r="J254" s="117"/>
      <c r="K254" s="117"/>
      <c r="L254" s="117"/>
      <c r="M254" s="117"/>
    </row>
    <row r="255" spans="1:13" s="106" customFormat="1">
      <c r="A255" s="118"/>
      <c r="B255" s="96"/>
      <c r="C255" s="81"/>
      <c r="D255" s="81"/>
      <c r="E255" s="81"/>
      <c r="F255" s="162"/>
      <c r="G255" s="118"/>
      <c r="H255" s="97"/>
      <c r="I255" s="118"/>
      <c r="J255" s="118"/>
      <c r="K255" s="117"/>
      <c r="L255" s="117"/>
      <c r="M255" s="117"/>
    </row>
    <row r="256" spans="1:13" s="106" customFormat="1">
      <c r="A256" s="118"/>
      <c r="B256" s="96"/>
      <c r="C256" s="81"/>
      <c r="D256" s="81"/>
      <c r="E256" s="81"/>
      <c r="F256" s="162"/>
      <c r="G256" s="118"/>
      <c r="H256" s="118"/>
      <c r="I256" s="117"/>
      <c r="J256" s="117"/>
      <c r="K256" s="117"/>
      <c r="L256" s="117"/>
      <c r="M256" s="117"/>
    </row>
    <row r="257" spans="1:13" s="106" customFormat="1">
      <c r="A257" s="118"/>
      <c r="B257" s="96"/>
      <c r="C257" s="81"/>
      <c r="D257" s="81"/>
      <c r="E257" s="81"/>
      <c r="F257" s="97"/>
      <c r="G257" s="118"/>
      <c r="H257" s="118"/>
      <c r="I257" s="118"/>
      <c r="J257" s="118"/>
      <c r="K257" s="117"/>
      <c r="L257" s="117"/>
      <c r="M257" s="117"/>
    </row>
    <row r="258" spans="1:13" s="106" customFormat="1">
      <c r="A258" s="118"/>
      <c r="B258" s="96"/>
      <c r="C258" s="81"/>
      <c r="D258" s="81"/>
      <c r="E258" s="81"/>
      <c r="F258" s="162"/>
      <c r="G258" s="118"/>
      <c r="H258" s="118"/>
      <c r="I258" s="117"/>
      <c r="J258" s="117"/>
      <c r="K258" s="117"/>
      <c r="L258" s="117"/>
      <c r="M258" s="117"/>
    </row>
    <row r="259" spans="1:13" s="106" customFormat="1">
      <c r="A259" s="118"/>
      <c r="B259" s="96"/>
      <c r="C259" s="81"/>
      <c r="D259" s="81"/>
      <c r="E259" s="81"/>
      <c r="F259" s="97"/>
      <c r="G259" s="118"/>
      <c r="H259" s="150"/>
      <c r="I259" s="120"/>
      <c r="J259" s="117"/>
      <c r="K259" s="117"/>
      <c r="L259" s="117"/>
      <c r="M259" s="117"/>
    </row>
    <row r="260" spans="1:13" s="106" customFormat="1">
      <c r="A260" s="156"/>
      <c r="B260" s="163"/>
      <c r="C260" s="133"/>
      <c r="D260" s="133"/>
      <c r="E260" s="133"/>
      <c r="F260" s="133"/>
    </row>
    <row r="261" spans="1:13" s="106" customFormat="1">
      <c r="A261" s="156"/>
      <c r="B261" s="163"/>
      <c r="C261" s="133"/>
      <c r="D261" s="133"/>
      <c r="E261" s="133"/>
      <c r="F261" s="133"/>
    </row>
    <row r="262" spans="1:13" s="106" customFormat="1">
      <c r="A262" s="156"/>
      <c r="B262" s="163"/>
      <c r="C262" s="133"/>
      <c r="D262" s="133"/>
      <c r="E262" s="133"/>
      <c r="F262" s="133"/>
    </row>
  </sheetData>
  <mergeCells count="43">
    <mergeCell ref="K4:O5"/>
    <mergeCell ref="D37:H37"/>
    <mergeCell ref="K37:O37"/>
    <mergeCell ref="I39:J39"/>
    <mergeCell ref="B1:G1"/>
    <mergeCell ref="C2:D2"/>
    <mergeCell ref="B3:J3"/>
    <mergeCell ref="B4:J4"/>
    <mergeCell ref="A35:C35"/>
    <mergeCell ref="A15:A19"/>
    <mergeCell ref="A21:A26"/>
    <mergeCell ref="A28:A33"/>
    <mergeCell ref="B6:B8"/>
    <mergeCell ref="A6:A8"/>
    <mergeCell ref="A9:A13"/>
    <mergeCell ref="A14:C14"/>
    <mergeCell ref="A20:C20"/>
    <mergeCell ref="A27:C27"/>
    <mergeCell ref="A34:C34"/>
    <mergeCell ref="B15:C15"/>
    <mergeCell ref="B26:C26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33:C33"/>
    <mergeCell ref="B9:C9"/>
    <mergeCell ref="B10:C10"/>
    <mergeCell ref="B11:C11"/>
    <mergeCell ref="B12:C12"/>
    <mergeCell ref="B13:C13"/>
    <mergeCell ref="A37:C37"/>
    <mergeCell ref="A36:C36"/>
    <mergeCell ref="B28:C28"/>
    <mergeCell ref="B29:C29"/>
    <mergeCell ref="B30:C30"/>
    <mergeCell ref="B31:C31"/>
    <mergeCell ref="B32:C32"/>
  </mergeCells>
  <pageMargins left="0.39" right="0.2" top="0.2" bottom="0.2" header="0.17" footer="0.17"/>
  <pageSetup paperSize="9" scale="97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7"/>
  <sheetViews>
    <sheetView workbookViewId="0">
      <selection activeCell="B1" sqref="B1:G1"/>
    </sheetView>
  </sheetViews>
  <sheetFormatPr defaultRowHeight="12.75"/>
  <cols>
    <col min="1" max="1" width="13.7109375" style="5" customWidth="1"/>
    <col min="2" max="2" width="8.140625" style="5" customWidth="1"/>
    <col min="3" max="3" width="15.28515625" style="5" customWidth="1"/>
    <col min="4" max="4" width="16.42578125" style="2" customWidth="1"/>
    <col min="5" max="5" width="5.7109375" style="4" customWidth="1"/>
    <col min="6" max="6" width="7.7109375" style="6" customWidth="1"/>
    <col min="7" max="7" width="14.7109375" style="7" customWidth="1"/>
    <col min="8" max="8" width="15" style="3" bestFit="1" customWidth="1"/>
    <col min="9" max="9" width="11.85546875" style="1" bestFit="1" customWidth="1"/>
    <col min="10" max="10" width="16.5703125" style="1" bestFit="1" customWidth="1"/>
    <col min="11" max="11" width="10" style="1" bestFit="1" customWidth="1"/>
    <col min="12" max="16384" width="9.140625" style="1"/>
  </cols>
  <sheetData>
    <row r="1" spans="1:10" ht="15">
      <c r="A1" s="235" t="s">
        <v>0</v>
      </c>
      <c r="B1" s="376" t="s">
        <v>116</v>
      </c>
      <c r="C1" s="377"/>
      <c r="D1" s="377"/>
      <c r="E1" s="377"/>
      <c r="F1" s="377"/>
      <c r="G1" s="377"/>
      <c r="H1" s="15"/>
    </row>
    <row r="2" spans="1:10" ht="32.25" customHeight="1">
      <c r="A2" s="235" t="s">
        <v>1</v>
      </c>
      <c r="B2" s="378" t="s">
        <v>12</v>
      </c>
      <c r="C2" s="378"/>
      <c r="D2" s="378"/>
      <c r="E2" s="378"/>
      <c r="F2" s="378"/>
      <c r="G2" s="378"/>
      <c r="H2" s="15"/>
    </row>
    <row r="3" spans="1:10" ht="31.5" customHeight="1">
      <c r="A3" s="235" t="s">
        <v>2</v>
      </c>
      <c r="B3" s="379" t="s">
        <v>25</v>
      </c>
      <c r="C3" s="379"/>
      <c r="D3" s="379"/>
      <c r="E3" s="379"/>
      <c r="F3" s="379"/>
      <c r="G3" s="379"/>
      <c r="H3" s="15"/>
    </row>
    <row r="4" spans="1:10" ht="15">
      <c r="A4" s="14"/>
      <c r="B4" s="188"/>
      <c r="C4" s="188"/>
      <c r="D4" s="188"/>
      <c r="E4" s="188"/>
      <c r="F4" s="188"/>
      <c r="G4" s="188"/>
      <c r="H4" s="15"/>
    </row>
    <row r="5" spans="1:10" ht="15">
      <c r="A5" s="14"/>
      <c r="B5" s="14"/>
      <c r="C5" s="14"/>
      <c r="D5" s="16"/>
      <c r="E5" s="17"/>
      <c r="F5" s="18"/>
      <c r="G5" s="248" t="s">
        <v>71</v>
      </c>
      <c r="H5" s="15"/>
    </row>
    <row r="6" spans="1:10" ht="15.75" thickBot="1">
      <c r="A6" s="14"/>
      <c r="B6" s="14"/>
      <c r="C6" s="14"/>
      <c r="D6" s="16"/>
      <c r="E6" s="17"/>
      <c r="F6" s="18"/>
      <c r="G6" s="19"/>
      <c r="H6" s="15"/>
    </row>
    <row r="7" spans="1:10" ht="15.75" thickBot="1">
      <c r="A7" s="203" t="s">
        <v>13</v>
      </c>
      <c r="B7" s="204" t="s">
        <v>16</v>
      </c>
      <c r="C7" s="205" t="s">
        <v>3</v>
      </c>
      <c r="D7" s="206" t="s">
        <v>14</v>
      </c>
      <c r="E7" s="207" t="s">
        <v>4</v>
      </c>
      <c r="F7" s="208" t="s">
        <v>5</v>
      </c>
      <c r="G7" s="209" t="s">
        <v>6</v>
      </c>
      <c r="H7" s="210" t="s">
        <v>7</v>
      </c>
      <c r="I7" s="9"/>
      <c r="J7" s="9"/>
    </row>
    <row r="8" spans="1:10" ht="15">
      <c r="A8" s="368" t="s">
        <v>15</v>
      </c>
      <c r="B8" s="381">
        <v>90770</v>
      </c>
      <c r="C8" s="381" t="s">
        <v>17</v>
      </c>
      <c r="D8" s="200" t="s">
        <v>41</v>
      </c>
      <c r="E8" s="187" t="s">
        <v>11</v>
      </c>
      <c r="F8" s="201">
        <f>Memória!D14</f>
        <v>30</v>
      </c>
      <c r="G8" s="202">
        <v>46.51</v>
      </c>
      <c r="H8" s="231">
        <f>TRUNC(F8*G8,2)</f>
        <v>1395.3</v>
      </c>
      <c r="I8" s="9"/>
      <c r="J8" s="11"/>
    </row>
    <row r="9" spans="1:10" ht="15">
      <c r="A9" s="368"/>
      <c r="B9" s="381"/>
      <c r="C9" s="381"/>
      <c r="D9" s="196" t="s">
        <v>42</v>
      </c>
      <c r="E9" s="189" t="s">
        <v>11</v>
      </c>
      <c r="F9" s="10">
        <f>Memória!D20</f>
        <v>5</v>
      </c>
      <c r="G9" s="8">
        <v>46.51</v>
      </c>
      <c r="H9" s="219">
        <f>TRUNC(F9*G9,2)</f>
        <v>232.55</v>
      </c>
      <c r="I9" s="9"/>
      <c r="J9" s="9"/>
    </row>
    <row r="10" spans="1:10" ht="15">
      <c r="A10" s="368"/>
      <c r="B10" s="381"/>
      <c r="C10" s="381"/>
      <c r="D10" s="196" t="s">
        <v>53</v>
      </c>
      <c r="E10" s="189" t="s">
        <v>11</v>
      </c>
      <c r="F10" s="10">
        <f>Memória!D27</f>
        <v>70</v>
      </c>
      <c r="G10" s="8">
        <v>46.51</v>
      </c>
      <c r="H10" s="219">
        <f t="shared" ref="H10:H26" si="0">TRUNC(F10*G10,2)</f>
        <v>3255.7</v>
      </c>
      <c r="I10" s="9"/>
      <c r="J10" s="9"/>
    </row>
    <row r="11" spans="1:10" ht="15.75" thickBot="1">
      <c r="A11" s="368"/>
      <c r="B11" s="381"/>
      <c r="C11" s="381"/>
      <c r="D11" s="211" t="s">
        <v>59</v>
      </c>
      <c r="E11" s="186" t="s">
        <v>11</v>
      </c>
      <c r="F11" s="212">
        <f>Memória!D34</f>
        <v>55</v>
      </c>
      <c r="G11" s="213">
        <v>46.51</v>
      </c>
      <c r="H11" s="232">
        <f t="shared" si="0"/>
        <v>2558.0500000000002</v>
      </c>
      <c r="I11" s="9"/>
      <c r="J11" s="9"/>
    </row>
    <row r="12" spans="1:10" ht="15.75" thickBot="1">
      <c r="A12" s="380" t="s">
        <v>70</v>
      </c>
      <c r="B12" s="364"/>
      <c r="C12" s="364"/>
      <c r="D12" s="364"/>
      <c r="E12" s="364"/>
      <c r="F12" s="364"/>
      <c r="G12" s="365"/>
      <c r="H12" s="226">
        <f>SUM(H8:H11)</f>
        <v>7441.5999999999995</v>
      </c>
      <c r="I12" s="9"/>
      <c r="J12" s="9"/>
    </row>
    <row r="13" spans="1:10" ht="15">
      <c r="A13" s="373" t="s">
        <v>15</v>
      </c>
      <c r="B13" s="371" t="s">
        <v>23</v>
      </c>
      <c r="C13" s="369" t="s">
        <v>24</v>
      </c>
      <c r="D13" s="214" t="s">
        <v>41</v>
      </c>
      <c r="E13" s="215" t="s">
        <v>11</v>
      </c>
      <c r="F13" s="216">
        <f>Memória!E14</f>
        <v>0</v>
      </c>
      <c r="G13" s="217">
        <v>18.03</v>
      </c>
      <c r="H13" s="218">
        <f t="shared" si="0"/>
        <v>0</v>
      </c>
      <c r="I13" s="9"/>
      <c r="J13" s="276"/>
    </row>
    <row r="14" spans="1:10" ht="15">
      <c r="A14" s="368"/>
      <c r="B14" s="367"/>
      <c r="C14" s="366"/>
      <c r="D14" s="196" t="s">
        <v>42</v>
      </c>
      <c r="E14" s="189" t="s">
        <v>11</v>
      </c>
      <c r="F14" s="10">
        <f>Memória!E20</f>
        <v>10</v>
      </c>
      <c r="G14" s="8">
        <v>18.03</v>
      </c>
      <c r="H14" s="219">
        <f t="shared" si="0"/>
        <v>180.3</v>
      </c>
      <c r="I14" s="9"/>
      <c r="J14" s="9"/>
    </row>
    <row r="15" spans="1:10" ht="15">
      <c r="A15" s="368"/>
      <c r="B15" s="367"/>
      <c r="C15" s="366"/>
      <c r="D15" s="196" t="s">
        <v>53</v>
      </c>
      <c r="E15" s="189" t="s">
        <v>11</v>
      </c>
      <c r="F15" s="10">
        <f>Memória!E27</f>
        <v>70</v>
      </c>
      <c r="G15" s="8">
        <v>18.03</v>
      </c>
      <c r="H15" s="219">
        <f t="shared" si="0"/>
        <v>1262.0999999999999</v>
      </c>
      <c r="I15" s="9"/>
      <c r="J15" s="9"/>
    </row>
    <row r="16" spans="1:10" ht="15.75" thickBot="1">
      <c r="A16" s="374"/>
      <c r="B16" s="372"/>
      <c r="C16" s="370"/>
      <c r="D16" s="220" t="s">
        <v>59</v>
      </c>
      <c r="E16" s="221" t="s">
        <v>11</v>
      </c>
      <c r="F16" s="222">
        <f>Memória!E34</f>
        <v>80</v>
      </c>
      <c r="G16" s="223">
        <v>18.03</v>
      </c>
      <c r="H16" s="224">
        <f t="shared" si="0"/>
        <v>1442.4</v>
      </c>
      <c r="I16" s="9"/>
      <c r="J16" s="9"/>
    </row>
    <row r="17" spans="1:10" ht="15.75" thickBot="1">
      <c r="A17" s="380" t="s">
        <v>70</v>
      </c>
      <c r="B17" s="364"/>
      <c r="C17" s="364"/>
      <c r="D17" s="364"/>
      <c r="E17" s="364"/>
      <c r="F17" s="364"/>
      <c r="G17" s="365"/>
      <c r="H17" s="226">
        <f>SUM(H13:H16)</f>
        <v>2884.8</v>
      </c>
      <c r="I17" s="9"/>
      <c r="J17" s="9"/>
    </row>
    <row r="18" spans="1:10" ht="15">
      <c r="A18" s="368" t="s">
        <v>15</v>
      </c>
      <c r="B18" s="367" t="s">
        <v>26</v>
      </c>
      <c r="C18" s="366" t="s">
        <v>21</v>
      </c>
      <c r="D18" s="200" t="s">
        <v>41</v>
      </c>
      <c r="E18" s="187" t="s">
        <v>11</v>
      </c>
      <c r="F18" s="201">
        <f>Memória!F14</f>
        <v>10</v>
      </c>
      <c r="G18" s="202">
        <v>59.81</v>
      </c>
      <c r="H18" s="231">
        <f t="shared" si="0"/>
        <v>598.1</v>
      </c>
      <c r="I18" s="9"/>
      <c r="J18" s="9"/>
    </row>
    <row r="19" spans="1:10" ht="15">
      <c r="A19" s="368"/>
      <c r="B19" s="367"/>
      <c r="C19" s="366"/>
      <c r="D19" s="196" t="s">
        <v>42</v>
      </c>
      <c r="E19" s="189" t="s">
        <v>11</v>
      </c>
      <c r="F19" s="10">
        <f>Memória!F20</f>
        <v>90</v>
      </c>
      <c r="G19" s="8">
        <v>59.81</v>
      </c>
      <c r="H19" s="219">
        <f t="shared" si="0"/>
        <v>5382.9</v>
      </c>
      <c r="I19" s="9"/>
      <c r="J19" s="9"/>
    </row>
    <row r="20" spans="1:10" ht="15">
      <c r="A20" s="368"/>
      <c r="B20" s="367"/>
      <c r="C20" s="366"/>
      <c r="D20" s="196" t="s">
        <v>53</v>
      </c>
      <c r="E20" s="189" t="s">
        <v>11</v>
      </c>
      <c r="F20" s="10">
        <f>Memória!F27</f>
        <v>75</v>
      </c>
      <c r="G20" s="8">
        <v>59.81</v>
      </c>
      <c r="H20" s="219">
        <f t="shared" si="0"/>
        <v>4485.75</v>
      </c>
      <c r="I20" s="9"/>
      <c r="J20" s="9"/>
    </row>
    <row r="21" spans="1:10" ht="15.75" thickBot="1">
      <c r="A21" s="368"/>
      <c r="B21" s="367"/>
      <c r="C21" s="366"/>
      <c r="D21" s="211" t="s">
        <v>59</v>
      </c>
      <c r="E21" s="186" t="s">
        <v>11</v>
      </c>
      <c r="F21" s="212">
        <f>Memória!F34</f>
        <v>135</v>
      </c>
      <c r="G21" s="213">
        <v>59.81</v>
      </c>
      <c r="H21" s="232">
        <f t="shared" si="0"/>
        <v>8074.35</v>
      </c>
      <c r="I21" s="9"/>
      <c r="J21" s="9"/>
    </row>
    <row r="22" spans="1:10" ht="15.75" thickBot="1">
      <c r="A22" s="380" t="s">
        <v>70</v>
      </c>
      <c r="B22" s="364"/>
      <c r="C22" s="364"/>
      <c r="D22" s="364"/>
      <c r="E22" s="364"/>
      <c r="F22" s="364"/>
      <c r="G22" s="365"/>
      <c r="H22" s="226">
        <f>SUM(H18:H21)</f>
        <v>18541.099999999999</v>
      </c>
      <c r="I22" s="9"/>
      <c r="J22" s="9"/>
    </row>
    <row r="23" spans="1:10" ht="15">
      <c r="A23" s="373" t="s">
        <v>15</v>
      </c>
      <c r="B23" s="371" t="s">
        <v>27</v>
      </c>
      <c r="C23" s="369" t="s">
        <v>22</v>
      </c>
      <c r="D23" s="214" t="s">
        <v>41</v>
      </c>
      <c r="E23" s="215" t="s">
        <v>11</v>
      </c>
      <c r="F23" s="216">
        <f>Memória!G14</f>
        <v>5</v>
      </c>
      <c r="G23" s="217">
        <v>41.83</v>
      </c>
      <c r="H23" s="218">
        <f t="shared" si="0"/>
        <v>209.15</v>
      </c>
      <c r="I23" s="9"/>
      <c r="J23" s="9"/>
    </row>
    <row r="24" spans="1:10" ht="15">
      <c r="A24" s="368"/>
      <c r="B24" s="367"/>
      <c r="C24" s="366"/>
      <c r="D24" s="196" t="s">
        <v>42</v>
      </c>
      <c r="E24" s="189" t="s">
        <v>11</v>
      </c>
      <c r="F24" s="197">
        <f>Memória!G20</f>
        <v>5</v>
      </c>
      <c r="G24" s="8">
        <v>41.83</v>
      </c>
      <c r="H24" s="219">
        <f t="shared" si="0"/>
        <v>209.15</v>
      </c>
      <c r="I24" s="9"/>
      <c r="J24" s="9"/>
    </row>
    <row r="25" spans="1:10" ht="15">
      <c r="A25" s="368"/>
      <c r="B25" s="367"/>
      <c r="C25" s="366"/>
      <c r="D25" s="196" t="s">
        <v>53</v>
      </c>
      <c r="E25" s="189" t="s">
        <v>11</v>
      </c>
      <c r="F25" s="197">
        <f>Memória!G27</f>
        <v>30</v>
      </c>
      <c r="G25" s="8">
        <v>41.83</v>
      </c>
      <c r="H25" s="219">
        <f t="shared" si="0"/>
        <v>1254.9000000000001</v>
      </c>
      <c r="I25" s="9"/>
      <c r="J25" s="9"/>
    </row>
    <row r="26" spans="1:10" ht="15.75" thickBot="1">
      <c r="A26" s="374"/>
      <c r="B26" s="372"/>
      <c r="C26" s="370"/>
      <c r="D26" s="220" t="s">
        <v>59</v>
      </c>
      <c r="E26" s="221" t="s">
        <v>11</v>
      </c>
      <c r="F26" s="225">
        <f>Memória!G34</f>
        <v>40</v>
      </c>
      <c r="G26" s="223">
        <v>41.83</v>
      </c>
      <c r="H26" s="224">
        <f t="shared" si="0"/>
        <v>1673.2</v>
      </c>
      <c r="I26" s="9"/>
      <c r="J26" s="9"/>
    </row>
    <row r="27" spans="1:10" ht="15.75" thickBot="1">
      <c r="A27" s="380" t="s">
        <v>70</v>
      </c>
      <c r="B27" s="364"/>
      <c r="C27" s="364"/>
      <c r="D27" s="364"/>
      <c r="E27" s="364"/>
      <c r="F27" s="364"/>
      <c r="G27" s="365"/>
      <c r="H27" s="226">
        <f>SUM(H23:H26)</f>
        <v>3346.4</v>
      </c>
      <c r="I27" s="9"/>
      <c r="J27" s="9"/>
    </row>
    <row r="28" spans="1:10" ht="15">
      <c r="A28" s="373" t="s">
        <v>15</v>
      </c>
      <c r="B28" s="371" t="s">
        <v>64</v>
      </c>
      <c r="C28" s="375" t="s">
        <v>66</v>
      </c>
      <c r="D28" s="214" t="s">
        <v>41</v>
      </c>
      <c r="E28" s="215" t="s">
        <v>11</v>
      </c>
      <c r="F28" s="216">
        <f>Memória!H14</f>
        <v>55</v>
      </c>
      <c r="G28" s="217">
        <v>17.22</v>
      </c>
      <c r="H28" s="218">
        <f t="shared" ref="H28:H31" si="1">TRUNC(F28*G28,2)</f>
        <v>947.1</v>
      </c>
      <c r="I28" s="9"/>
      <c r="J28" s="9"/>
    </row>
    <row r="29" spans="1:10" ht="15">
      <c r="A29" s="368"/>
      <c r="B29" s="367"/>
      <c r="C29" s="366"/>
      <c r="D29" s="196" t="s">
        <v>42</v>
      </c>
      <c r="E29" s="189" t="s">
        <v>11</v>
      </c>
      <c r="F29" s="197">
        <f>Memória!H20</f>
        <v>60</v>
      </c>
      <c r="G29" s="8">
        <v>17.22</v>
      </c>
      <c r="H29" s="219">
        <f t="shared" si="1"/>
        <v>1033.2</v>
      </c>
      <c r="I29" s="9"/>
      <c r="J29" s="9"/>
    </row>
    <row r="30" spans="1:10" ht="15">
      <c r="A30" s="368"/>
      <c r="B30" s="367"/>
      <c r="C30" s="366"/>
      <c r="D30" s="196" t="s">
        <v>53</v>
      </c>
      <c r="E30" s="189" t="s">
        <v>11</v>
      </c>
      <c r="F30" s="197">
        <f>Memória!H27</f>
        <v>0</v>
      </c>
      <c r="G30" s="8">
        <v>17.22</v>
      </c>
      <c r="H30" s="219">
        <f t="shared" si="1"/>
        <v>0</v>
      </c>
      <c r="I30" s="9"/>
      <c r="J30" s="9"/>
    </row>
    <row r="31" spans="1:10" ht="15.75" thickBot="1">
      <c r="A31" s="374"/>
      <c r="B31" s="372"/>
      <c r="C31" s="370"/>
      <c r="D31" s="220" t="s">
        <v>59</v>
      </c>
      <c r="E31" s="221" t="s">
        <v>11</v>
      </c>
      <c r="F31" s="225">
        <f>Memória!H34</f>
        <v>15</v>
      </c>
      <c r="G31" s="223">
        <v>17.22</v>
      </c>
      <c r="H31" s="224">
        <f t="shared" si="1"/>
        <v>258.3</v>
      </c>
      <c r="I31" s="9"/>
      <c r="J31" s="9"/>
    </row>
    <row r="32" spans="1:10" ht="15.75" thickBot="1">
      <c r="A32" s="362" t="s">
        <v>70</v>
      </c>
      <c r="B32" s="363"/>
      <c r="C32" s="363"/>
      <c r="D32" s="364"/>
      <c r="E32" s="364"/>
      <c r="F32" s="364"/>
      <c r="G32" s="365"/>
      <c r="H32" s="226">
        <f>SUM(H28:H31)</f>
        <v>2238.6000000000004</v>
      </c>
      <c r="I32" s="278" t="s">
        <v>10</v>
      </c>
      <c r="J32" s="9"/>
    </row>
    <row r="33" spans="4:9" ht="15.75" thickBot="1">
      <c r="D33" s="227"/>
      <c r="E33" s="228"/>
      <c r="F33" s="229" t="s">
        <v>107</v>
      </c>
      <c r="G33" s="230"/>
      <c r="H33" s="226">
        <f>H8+H13+H18+H23+H28</f>
        <v>3149.65</v>
      </c>
      <c r="I33" s="277">
        <f>H33/H37</f>
        <v>9.1420071112401136E-2</v>
      </c>
    </row>
    <row r="34" spans="4:9" ht="15.75" thickBot="1">
      <c r="D34" s="227"/>
      <c r="E34" s="228"/>
      <c r="F34" s="229" t="s">
        <v>108</v>
      </c>
      <c r="G34" s="230"/>
      <c r="H34" s="226">
        <f>H9+H14+H19+H24+H29</f>
        <v>7038.0999999999995</v>
      </c>
      <c r="I34" s="277">
        <f>H34/H37</f>
        <v>0.20428415934982946</v>
      </c>
    </row>
    <row r="35" spans="4:9" ht="15.75" thickBot="1">
      <c r="D35" s="227"/>
      <c r="E35" s="228"/>
      <c r="F35" s="229" t="s">
        <v>109</v>
      </c>
      <c r="G35" s="230"/>
      <c r="H35" s="226">
        <f>H10+H15+H20+H25+H30</f>
        <v>10258.449999999999</v>
      </c>
      <c r="I35" s="277">
        <f>H35/H37</f>
        <v>0.29775633118061096</v>
      </c>
    </row>
    <row r="36" spans="4:9" ht="15.75" thickBot="1">
      <c r="D36" s="227"/>
      <c r="E36" s="228"/>
      <c r="F36" s="229" t="s">
        <v>110</v>
      </c>
      <c r="G36" s="230"/>
      <c r="H36" s="226">
        <f>H11+H16+H21+H26+H31</f>
        <v>14006.300000000001</v>
      </c>
      <c r="I36" s="277">
        <f>H36/H37</f>
        <v>0.40653943835715844</v>
      </c>
    </row>
    <row r="37" spans="4:9" ht="15.75" thickBot="1">
      <c r="D37" s="227"/>
      <c r="E37" s="228"/>
      <c r="F37" s="229" t="s">
        <v>111</v>
      </c>
      <c r="G37" s="230"/>
      <c r="H37" s="226">
        <f>SUM(H33:H36)</f>
        <v>34452.5</v>
      </c>
      <c r="I37" s="279">
        <f>SUM(I33:I36)</f>
        <v>1</v>
      </c>
    </row>
  </sheetData>
  <mergeCells count="23">
    <mergeCell ref="B1:G1"/>
    <mergeCell ref="B2:G2"/>
    <mergeCell ref="B3:G3"/>
    <mergeCell ref="A22:G22"/>
    <mergeCell ref="A27:G27"/>
    <mergeCell ref="A8:A11"/>
    <mergeCell ref="B8:B11"/>
    <mergeCell ref="C8:C11"/>
    <mergeCell ref="A12:G12"/>
    <mergeCell ref="A17:G17"/>
    <mergeCell ref="C13:C16"/>
    <mergeCell ref="B13:B16"/>
    <mergeCell ref="A13:A16"/>
    <mergeCell ref="A32:G32"/>
    <mergeCell ref="C18:C21"/>
    <mergeCell ref="B18:B21"/>
    <mergeCell ref="A18:A21"/>
    <mergeCell ref="C23:C26"/>
    <mergeCell ref="B23:B26"/>
    <mergeCell ref="A23:A26"/>
    <mergeCell ref="A28:A31"/>
    <mergeCell ref="B28:B31"/>
    <mergeCell ref="C28:C31"/>
  </mergeCells>
  <pageMargins left="0.36" right="0.23" top="0.47" bottom="0.78740157499999996" header="0.31496062000000002" footer="0.31496062000000002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55"/>
  <sheetViews>
    <sheetView workbookViewId="0">
      <selection activeCell="B2" sqref="B2"/>
    </sheetView>
  </sheetViews>
  <sheetFormatPr defaultRowHeight="15"/>
  <cols>
    <col min="1" max="1" width="11" customWidth="1"/>
    <col min="2" max="2" width="73.28515625" customWidth="1"/>
    <col min="3" max="3" width="11.28515625" customWidth="1"/>
    <col min="8" max="8" width="10" bestFit="1" customWidth="1"/>
  </cols>
  <sheetData>
    <row r="1" spans="1:8">
      <c r="A1" s="386" t="s">
        <v>103</v>
      </c>
      <c r="B1" s="386"/>
      <c r="C1" s="386"/>
    </row>
    <row r="2" spans="1:8">
      <c r="A2" s="259" t="s">
        <v>101</v>
      </c>
      <c r="B2" s="243" t="s">
        <v>116</v>
      </c>
      <c r="C2" s="238"/>
    </row>
    <row r="3" spans="1:8" ht="30">
      <c r="A3" s="260" t="s">
        <v>104</v>
      </c>
      <c r="B3" s="252" t="s">
        <v>72</v>
      </c>
      <c r="C3" s="237"/>
      <c r="D3" s="195"/>
      <c r="E3" s="195"/>
      <c r="F3" s="195"/>
      <c r="G3" s="195"/>
      <c r="H3" s="195"/>
    </row>
    <row r="4" spans="1:8" s="251" customFormat="1">
      <c r="A4" s="260" t="s">
        <v>105</v>
      </c>
      <c r="B4" s="252" t="s">
        <v>106</v>
      </c>
      <c r="C4" s="237"/>
      <c r="D4" s="233"/>
      <c r="E4" s="233"/>
      <c r="F4" s="233"/>
      <c r="G4" s="233"/>
      <c r="H4" s="233"/>
    </row>
    <row r="5" spans="1:8">
      <c r="A5" s="242"/>
      <c r="B5" s="236"/>
      <c r="C5" s="248"/>
      <c r="D5" s="195"/>
      <c r="E5" s="195"/>
      <c r="F5" s="195"/>
      <c r="G5" s="195"/>
      <c r="H5" s="195"/>
    </row>
    <row r="6" spans="1:8">
      <c r="A6" s="242"/>
      <c r="B6" s="249" t="s">
        <v>71</v>
      </c>
      <c r="C6" s="237"/>
      <c r="D6" s="195"/>
      <c r="E6" s="195"/>
      <c r="F6" s="195"/>
      <c r="G6" s="195"/>
      <c r="H6" s="195"/>
    </row>
    <row r="7" spans="1:8">
      <c r="A7" s="242"/>
      <c r="B7" s="236"/>
      <c r="C7" s="237"/>
      <c r="D7" s="195"/>
      <c r="E7" s="195"/>
      <c r="F7" s="195"/>
      <c r="G7" s="195"/>
      <c r="H7" s="195"/>
    </row>
    <row r="8" spans="1:8">
      <c r="A8" s="388" t="s">
        <v>91</v>
      </c>
      <c r="B8" s="388"/>
      <c r="C8" s="241">
        <f>SUM(C9:C13)</f>
        <v>34452.5</v>
      </c>
      <c r="D8" s="66"/>
    </row>
    <row r="9" spans="1:8">
      <c r="A9" s="385" t="s">
        <v>92</v>
      </c>
      <c r="B9" s="385"/>
      <c r="C9" s="239">
        <f>'Planilha M. O.'!$H$12</f>
        <v>7441.5999999999995</v>
      </c>
    </row>
    <row r="10" spans="1:8">
      <c r="A10" s="385" t="s">
        <v>93</v>
      </c>
      <c r="B10" s="385"/>
      <c r="C10" s="239">
        <f>'Planilha M. O.'!$H$17</f>
        <v>2884.8</v>
      </c>
    </row>
    <row r="11" spans="1:8">
      <c r="A11" s="385" t="s">
        <v>94</v>
      </c>
      <c r="B11" s="385"/>
      <c r="C11" s="239">
        <f>'Planilha M. O.'!$H$22</f>
        <v>18541.099999999999</v>
      </c>
    </row>
    <row r="12" spans="1:8">
      <c r="A12" s="385" t="s">
        <v>95</v>
      </c>
      <c r="B12" s="385"/>
      <c r="C12" s="239">
        <f>'Planilha M. O.'!$H$27</f>
        <v>3346.4</v>
      </c>
    </row>
    <row r="13" spans="1:8">
      <c r="A13" s="385" t="s">
        <v>96</v>
      </c>
      <c r="B13" s="385"/>
      <c r="C13" s="239">
        <f>'Planilha M. O.'!H32</f>
        <v>2238.6000000000004</v>
      </c>
    </row>
    <row r="14" spans="1:8">
      <c r="A14" s="238"/>
      <c r="B14" s="238"/>
      <c r="C14" s="239"/>
    </row>
    <row r="15" spans="1:8">
      <c r="A15" s="238"/>
      <c r="B15" s="238" t="s">
        <v>76</v>
      </c>
      <c r="C15" s="239"/>
    </row>
    <row r="16" spans="1:8">
      <c r="A16" s="238"/>
      <c r="B16" s="238"/>
      <c r="C16" s="239"/>
    </row>
    <row r="17" spans="1:4">
      <c r="A17" s="238"/>
      <c r="B17" s="238" t="s">
        <v>77</v>
      </c>
      <c r="C17" s="239"/>
    </row>
    <row r="18" spans="1:4">
      <c r="A18" s="238"/>
      <c r="B18" s="238"/>
      <c r="C18" s="239"/>
    </row>
    <row r="19" spans="1:4">
      <c r="A19" s="238"/>
      <c r="B19" s="238" t="s">
        <v>78</v>
      </c>
      <c r="C19" s="239"/>
    </row>
    <row r="20" spans="1:4">
      <c r="A20" s="238"/>
      <c r="B20" s="238"/>
      <c r="C20" s="239"/>
    </row>
    <row r="21" spans="1:4">
      <c r="A21" s="238"/>
      <c r="B21" s="238" t="s">
        <v>79</v>
      </c>
      <c r="C21" s="239"/>
    </row>
    <row r="22" spans="1:4">
      <c r="A22" s="238"/>
      <c r="B22" s="238"/>
      <c r="C22" s="239"/>
    </row>
    <row r="23" spans="1:4">
      <c r="A23" s="388" t="s">
        <v>97</v>
      </c>
      <c r="B23" s="388"/>
      <c r="C23" s="241">
        <f>SUM(C24:C26)</f>
        <v>4948.8074999999999</v>
      </c>
      <c r="D23" s="66"/>
    </row>
    <row r="24" spans="1:4">
      <c r="A24" s="385" t="s">
        <v>98</v>
      </c>
      <c r="B24" s="385"/>
      <c r="C24" s="239">
        <f>C28</f>
        <v>738.60750000000007</v>
      </c>
    </row>
    <row r="25" spans="1:4">
      <c r="A25" s="385" t="s">
        <v>99</v>
      </c>
      <c r="B25" s="385"/>
      <c r="C25" s="239">
        <f>C34</f>
        <v>195.96</v>
      </c>
    </row>
    <row r="26" spans="1:4">
      <c r="A26" s="385" t="s">
        <v>100</v>
      </c>
      <c r="B26" s="385"/>
      <c r="C26" s="239">
        <f>C37</f>
        <v>4014.24</v>
      </c>
    </row>
    <row r="27" spans="1:4">
      <c r="A27" s="238"/>
      <c r="B27" s="238"/>
      <c r="C27" s="239"/>
    </row>
    <row r="28" spans="1:4">
      <c r="A28" s="387" t="s">
        <v>98</v>
      </c>
      <c r="B28" s="387"/>
      <c r="C28" s="253">
        <f>SUM(C29:C32)</f>
        <v>738.60750000000007</v>
      </c>
    </row>
    <row r="29" spans="1:4" ht="30" customHeight="1">
      <c r="A29" s="383" t="s">
        <v>80</v>
      </c>
      <c r="B29" s="383"/>
      <c r="C29" s="254">
        <f>800*0.15</f>
        <v>120</v>
      </c>
    </row>
    <row r="30" spans="1:4">
      <c r="A30" s="383" t="s">
        <v>81</v>
      </c>
      <c r="B30" s="383"/>
      <c r="C30" s="254">
        <f>200*1.4</f>
        <v>280</v>
      </c>
    </row>
    <row r="31" spans="1:4" ht="18" customHeight="1">
      <c r="A31" s="383" t="s">
        <v>82</v>
      </c>
      <c r="B31" s="383"/>
      <c r="C31" s="254">
        <f>30*1.189*7.25</f>
        <v>258.60750000000002</v>
      </c>
    </row>
    <row r="32" spans="1:4" ht="18" customHeight="1">
      <c r="A32" s="383" t="s">
        <v>83</v>
      </c>
      <c r="B32" s="383"/>
      <c r="C32" s="254">
        <f>20*4</f>
        <v>80</v>
      </c>
    </row>
    <row r="33" spans="1:3">
      <c r="A33" s="238"/>
      <c r="B33" s="238"/>
      <c r="C33" s="239"/>
    </row>
    <row r="34" spans="1:3">
      <c r="A34" s="387" t="s">
        <v>99</v>
      </c>
      <c r="B34" s="387"/>
      <c r="C34" s="255">
        <v>195.96</v>
      </c>
    </row>
    <row r="35" spans="1:3">
      <c r="A35" s="383" t="s">
        <v>84</v>
      </c>
      <c r="B35" s="383"/>
      <c r="C35" s="255"/>
    </row>
    <row r="36" spans="1:3">
      <c r="A36" s="238"/>
      <c r="B36" s="238"/>
      <c r="C36" s="239"/>
    </row>
    <row r="37" spans="1:3">
      <c r="A37" s="384" t="s">
        <v>100</v>
      </c>
      <c r="B37" s="384"/>
      <c r="C37" s="253">
        <f>SUM(C38:C43)</f>
        <v>4014.24</v>
      </c>
    </row>
    <row r="38" spans="1:3">
      <c r="A38" s="385" t="s">
        <v>85</v>
      </c>
      <c r="B38" s="385"/>
      <c r="C38" s="239">
        <f>3*9.9</f>
        <v>29.700000000000003</v>
      </c>
    </row>
    <row r="39" spans="1:3">
      <c r="A39" s="385" t="s">
        <v>86</v>
      </c>
      <c r="B39" s="385"/>
      <c r="C39" s="239">
        <f>3*46.7</f>
        <v>140.10000000000002</v>
      </c>
    </row>
    <row r="40" spans="1:3">
      <c r="A40" s="385" t="s">
        <v>87</v>
      </c>
      <c r="B40" s="385"/>
      <c r="C40" s="239">
        <f>3*30</f>
        <v>90</v>
      </c>
    </row>
    <row r="41" spans="1:3">
      <c r="A41" s="385" t="s">
        <v>88</v>
      </c>
      <c r="B41" s="385"/>
      <c r="C41" s="239">
        <f>3*131.48</f>
        <v>394.43999999999994</v>
      </c>
    </row>
    <row r="42" spans="1:3" ht="29.25" customHeight="1">
      <c r="A42" s="382" t="s">
        <v>89</v>
      </c>
      <c r="B42" s="382"/>
      <c r="C42" s="256">
        <f>7*2*5*3*4</f>
        <v>840</v>
      </c>
    </row>
    <row r="43" spans="1:3" ht="29.25" customHeight="1">
      <c r="A43" s="382" t="s">
        <v>90</v>
      </c>
      <c r="B43" s="382"/>
      <c r="C43" s="254">
        <f>(6+15)*3*2*5*4</f>
        <v>2520</v>
      </c>
    </row>
    <row r="44" spans="1:3">
      <c r="A44" s="238"/>
      <c r="B44" s="238"/>
      <c r="C44" s="239"/>
    </row>
    <row r="45" spans="1:3">
      <c r="A45" s="238"/>
      <c r="B45" s="240" t="s">
        <v>74</v>
      </c>
      <c r="C45" s="257">
        <f>TRUNC((((1+1.1778+0.2)*(1+0.12))/(1-0.065)),2)</f>
        <v>2.84</v>
      </c>
    </row>
    <row r="46" spans="1:3">
      <c r="A46" s="238"/>
      <c r="B46" s="238"/>
      <c r="C46" s="247"/>
    </row>
    <row r="47" spans="1:3">
      <c r="A47" s="238"/>
      <c r="B47" s="240" t="s">
        <v>75</v>
      </c>
      <c r="C47" s="257">
        <f>TRUNC(((1+0.12)/(1-0.065)),2)</f>
        <v>1.19</v>
      </c>
    </row>
    <row r="48" spans="1:3">
      <c r="A48" s="238"/>
      <c r="B48" s="238"/>
      <c r="C48" s="239"/>
    </row>
    <row r="49" spans="1:3">
      <c r="A49" s="238"/>
      <c r="B49" s="240" t="s">
        <v>73</v>
      </c>
      <c r="C49" s="258">
        <f>TRUNC(((C8*C45)+(C23*C47)),2)</f>
        <v>103734.18</v>
      </c>
    </row>
    <row r="50" spans="1:3">
      <c r="A50" s="238"/>
      <c r="B50" s="238"/>
      <c r="C50" s="238"/>
    </row>
    <row r="55" spans="1:3">
      <c r="B55" s="235"/>
      <c r="C55" s="234"/>
    </row>
  </sheetData>
  <mergeCells count="25">
    <mergeCell ref="A34:B34"/>
    <mergeCell ref="A31:B31"/>
    <mergeCell ref="A25:B25"/>
    <mergeCell ref="A26:B26"/>
    <mergeCell ref="A12:B12"/>
    <mergeCell ref="A13:B13"/>
    <mergeCell ref="A23:B23"/>
    <mergeCell ref="A24:B24"/>
    <mergeCell ref="A1:C1"/>
    <mergeCell ref="A28:B28"/>
    <mergeCell ref="A29:B29"/>
    <mergeCell ref="A30:B30"/>
    <mergeCell ref="A32:B32"/>
    <mergeCell ref="A8:B8"/>
    <mergeCell ref="A9:B9"/>
    <mergeCell ref="A10:B10"/>
    <mergeCell ref="A11:B11"/>
    <mergeCell ref="A42:B42"/>
    <mergeCell ref="A43:B43"/>
    <mergeCell ref="A35:B35"/>
    <mergeCell ref="A37:B37"/>
    <mergeCell ref="A38:B38"/>
    <mergeCell ref="A39:B39"/>
    <mergeCell ref="A40:B40"/>
    <mergeCell ref="A41:B41"/>
  </mergeCells>
  <pageMargins left="0.36" right="0.28999999999999998" top="0.4" bottom="0.38" header="0.31496062000000002" footer="0.31496062000000002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O256"/>
  <sheetViews>
    <sheetView tabSelected="1" workbookViewId="0">
      <selection activeCell="B2" sqref="B2"/>
    </sheetView>
  </sheetViews>
  <sheetFormatPr defaultRowHeight="12.75"/>
  <cols>
    <col min="1" max="1" width="12" style="89" customWidth="1"/>
    <col min="2" max="2" width="38.28515625" style="90" customWidth="1"/>
    <col min="3" max="3" width="28.140625" style="76" customWidth="1"/>
    <col min="4" max="4" width="16.140625" style="76" customWidth="1"/>
    <col min="5" max="6" width="15.7109375" style="76" customWidth="1"/>
    <col min="7" max="8" width="15.7109375" style="1" customWidth="1"/>
    <col min="9" max="10" width="9.140625" style="1"/>
    <col min="11" max="11" width="15.85546875" style="71" customWidth="1"/>
    <col min="12" max="15" width="15.7109375" style="71" customWidth="1"/>
    <col min="16" max="16384" width="9.140625" style="1"/>
  </cols>
  <sheetData>
    <row r="1" spans="1:15" ht="15" customHeight="1">
      <c r="A1" s="392" t="s">
        <v>115</v>
      </c>
      <c r="B1" s="393"/>
      <c r="C1" s="393"/>
      <c r="D1" s="394"/>
      <c r="E1" s="303"/>
      <c r="F1" s="303"/>
      <c r="G1" s="303"/>
    </row>
    <row r="2" spans="1:15" ht="25.5">
      <c r="A2" s="307" t="s">
        <v>0</v>
      </c>
      <c r="B2" s="313" t="s">
        <v>116</v>
      </c>
      <c r="C2" s="354"/>
      <c r="D2" s="389"/>
      <c r="E2" s="245"/>
      <c r="F2" s="245"/>
      <c r="G2" s="245"/>
      <c r="H2" s="245"/>
      <c r="I2" s="246"/>
      <c r="J2" s="246"/>
      <c r="K2" s="70"/>
      <c r="L2" s="70"/>
      <c r="M2" s="70"/>
    </row>
    <row r="3" spans="1:15" ht="12.75" customHeight="1">
      <c r="A3" s="307" t="s">
        <v>2</v>
      </c>
      <c r="B3" s="355" t="s">
        <v>40</v>
      </c>
      <c r="C3" s="355"/>
      <c r="D3" s="395"/>
      <c r="E3" s="304"/>
      <c r="F3" s="304"/>
      <c r="G3" s="304"/>
      <c r="H3" s="304"/>
      <c r="I3" s="304"/>
      <c r="J3" s="304"/>
      <c r="K3" s="70"/>
      <c r="L3" s="70"/>
      <c r="M3" s="70"/>
    </row>
    <row r="4" spans="1:15" ht="27.75" customHeight="1">
      <c r="A4" s="307" t="s">
        <v>1</v>
      </c>
      <c r="B4" s="390" t="s">
        <v>12</v>
      </c>
      <c r="C4" s="390"/>
      <c r="D4" s="391"/>
      <c r="E4" s="305"/>
      <c r="F4" s="305"/>
      <c r="G4" s="305"/>
      <c r="H4" s="305"/>
      <c r="I4" s="305"/>
      <c r="J4" s="305"/>
      <c r="K4" s="346"/>
      <c r="L4" s="346"/>
      <c r="M4" s="346"/>
      <c r="N4" s="346"/>
      <c r="O4" s="346"/>
    </row>
    <row r="5" spans="1:15" ht="7.5" customHeight="1">
      <c r="A5" s="308"/>
      <c r="B5" s="72"/>
      <c r="C5" s="72"/>
      <c r="D5" s="309"/>
      <c r="E5" s="72"/>
      <c r="F5" s="72"/>
      <c r="G5" s="72"/>
      <c r="H5" s="72"/>
      <c r="I5" s="72"/>
      <c r="J5" s="72"/>
      <c r="K5" s="346"/>
      <c r="L5" s="346"/>
      <c r="M5" s="346"/>
      <c r="N5" s="346"/>
      <c r="O5" s="346"/>
    </row>
    <row r="6" spans="1:15" ht="15">
      <c r="A6" s="311" t="s">
        <v>62</v>
      </c>
      <c r="B6" s="396" t="s">
        <v>14</v>
      </c>
      <c r="C6" s="397"/>
      <c r="D6" s="312" t="s">
        <v>9</v>
      </c>
      <c r="E6" s="264"/>
      <c r="F6" s="263"/>
      <c r="G6" s="264"/>
      <c r="H6" s="264"/>
      <c r="I6" s="70"/>
      <c r="J6" s="94"/>
      <c r="K6" s="263"/>
      <c r="L6" s="264"/>
      <c r="M6" s="263"/>
      <c r="N6" s="264"/>
      <c r="O6" s="264"/>
    </row>
    <row r="7" spans="1:15" ht="12.75" customHeight="1">
      <c r="A7" s="398" t="s">
        <v>41</v>
      </c>
      <c r="B7" s="336" t="s">
        <v>43</v>
      </c>
      <c r="C7" s="337"/>
      <c r="D7" s="404">
        <f>TRUNC(('Fator K'!C49*9.14/100),2)</f>
        <v>9481.2999999999993</v>
      </c>
      <c r="E7" s="270"/>
      <c r="F7" s="270"/>
      <c r="G7" s="270"/>
      <c r="H7" s="270"/>
      <c r="I7" s="70"/>
      <c r="J7" s="74"/>
      <c r="K7" s="269"/>
      <c r="L7" s="270"/>
      <c r="M7" s="270"/>
      <c r="N7" s="270"/>
      <c r="O7" s="270"/>
    </row>
    <row r="8" spans="1:15" ht="12.75" customHeight="1">
      <c r="A8" s="398"/>
      <c r="B8" s="334" t="s">
        <v>44</v>
      </c>
      <c r="C8" s="335"/>
      <c r="D8" s="405"/>
      <c r="E8" s="170"/>
      <c r="F8" s="170"/>
      <c r="G8" s="170"/>
      <c r="H8" s="170"/>
      <c r="I8" s="82"/>
      <c r="J8" s="164"/>
      <c r="K8" s="271"/>
      <c r="L8" s="170"/>
      <c r="M8" s="170"/>
      <c r="N8" s="170"/>
      <c r="O8" s="170"/>
    </row>
    <row r="9" spans="1:15" ht="12.75" customHeight="1">
      <c r="A9" s="398"/>
      <c r="B9" s="334" t="s">
        <v>45</v>
      </c>
      <c r="C9" s="335"/>
      <c r="D9" s="405"/>
      <c r="E9" s="172"/>
      <c r="F9" s="272"/>
      <c r="G9" s="271"/>
      <c r="H9" s="271"/>
      <c r="I9" s="70"/>
      <c r="J9" s="164"/>
      <c r="K9" s="271"/>
      <c r="L9" s="172"/>
      <c r="M9" s="272"/>
      <c r="N9" s="271"/>
      <c r="O9" s="271"/>
    </row>
    <row r="10" spans="1:15" ht="15">
      <c r="A10" s="398"/>
      <c r="B10" s="338" t="s">
        <v>46</v>
      </c>
      <c r="C10" s="339"/>
      <c r="D10" s="405"/>
      <c r="E10" s="175"/>
      <c r="F10" s="271"/>
      <c r="G10" s="271"/>
      <c r="H10" s="271"/>
      <c r="I10" s="71"/>
      <c r="J10" s="164"/>
      <c r="K10" s="271"/>
      <c r="L10" s="175"/>
      <c r="M10" s="271"/>
      <c r="N10" s="271"/>
      <c r="O10" s="271"/>
    </row>
    <row r="11" spans="1:15" ht="15" customHeight="1">
      <c r="A11" s="398"/>
      <c r="B11" s="340" t="s">
        <v>112</v>
      </c>
      <c r="C11" s="341"/>
      <c r="D11" s="406"/>
      <c r="E11" s="175"/>
      <c r="F11" s="175"/>
      <c r="G11" s="175"/>
      <c r="H11" s="271"/>
      <c r="I11" s="71"/>
      <c r="J11" s="164"/>
      <c r="K11" s="271"/>
      <c r="L11" s="175"/>
      <c r="M11" s="175"/>
      <c r="N11" s="175"/>
      <c r="O11" s="271"/>
    </row>
    <row r="12" spans="1:15" ht="15" customHeight="1">
      <c r="A12" s="398" t="s">
        <v>42</v>
      </c>
      <c r="B12" s="336" t="s">
        <v>18</v>
      </c>
      <c r="C12" s="337"/>
      <c r="D12" s="404">
        <f>TRUNC(('Fator K'!C49*20.43/100),2)+0.01</f>
        <v>21192.899999999998</v>
      </c>
      <c r="E12" s="175"/>
      <c r="F12" s="175"/>
      <c r="G12" s="175"/>
      <c r="H12" s="175"/>
      <c r="I12" s="71"/>
      <c r="J12" s="164"/>
      <c r="K12" s="175"/>
      <c r="L12" s="175"/>
      <c r="M12" s="175"/>
      <c r="N12" s="175"/>
      <c r="O12" s="175"/>
    </row>
    <row r="13" spans="1:15" ht="15" customHeight="1">
      <c r="A13" s="398"/>
      <c r="B13" s="338" t="s">
        <v>19</v>
      </c>
      <c r="C13" s="339"/>
      <c r="D13" s="405"/>
      <c r="E13" s="175"/>
      <c r="F13" s="271"/>
      <c r="G13" s="175"/>
      <c r="H13" s="271"/>
      <c r="I13" s="71"/>
      <c r="J13" s="164"/>
      <c r="K13" s="271"/>
      <c r="L13" s="175"/>
      <c r="M13" s="271"/>
      <c r="N13" s="175"/>
      <c r="O13" s="271"/>
    </row>
    <row r="14" spans="1:15" ht="29.25" customHeight="1">
      <c r="A14" s="398"/>
      <c r="B14" s="338" t="s">
        <v>47</v>
      </c>
      <c r="C14" s="339"/>
      <c r="D14" s="405"/>
      <c r="E14" s="175"/>
      <c r="F14" s="271"/>
      <c r="G14" s="271"/>
      <c r="H14" s="271"/>
      <c r="I14" s="71"/>
      <c r="J14" s="164"/>
      <c r="K14" s="271"/>
      <c r="L14" s="175"/>
      <c r="M14" s="271"/>
      <c r="N14" s="271"/>
      <c r="O14" s="271"/>
    </row>
    <row r="15" spans="1:15" ht="15">
      <c r="A15" s="398"/>
      <c r="B15" s="338" t="s">
        <v>48</v>
      </c>
      <c r="C15" s="339"/>
      <c r="D15" s="405"/>
      <c r="E15" s="175"/>
      <c r="F15" s="271"/>
      <c r="G15" s="271"/>
      <c r="H15" s="271"/>
      <c r="I15" s="71"/>
      <c r="J15" s="164"/>
      <c r="K15" s="271"/>
      <c r="L15" s="175"/>
      <c r="M15" s="271"/>
      <c r="N15" s="271"/>
      <c r="O15" s="271"/>
    </row>
    <row r="16" spans="1:15" ht="15" customHeight="1">
      <c r="A16" s="398"/>
      <c r="B16" s="340" t="s">
        <v>63</v>
      </c>
      <c r="C16" s="343"/>
      <c r="D16" s="406"/>
      <c r="E16" s="271"/>
      <c r="F16" s="271"/>
      <c r="G16" s="175"/>
      <c r="H16" s="271"/>
      <c r="I16" s="71"/>
      <c r="J16" s="164"/>
      <c r="K16" s="271"/>
      <c r="L16" s="271"/>
      <c r="M16" s="271"/>
      <c r="N16" s="175"/>
      <c r="O16" s="271"/>
    </row>
    <row r="17" spans="1:15" ht="15" customHeight="1">
      <c r="A17" s="403" t="s">
        <v>53</v>
      </c>
      <c r="B17" s="336" t="s">
        <v>49</v>
      </c>
      <c r="C17" s="337"/>
      <c r="D17" s="404">
        <f>TRUNC(('Fator K'!C49*29.78/100),2)+0.01</f>
        <v>30892.039999999997</v>
      </c>
      <c r="E17" s="175"/>
      <c r="F17" s="175"/>
      <c r="G17" s="175"/>
      <c r="H17" s="175"/>
      <c r="I17" s="71"/>
      <c r="J17" s="164"/>
      <c r="K17" s="175"/>
      <c r="L17" s="175"/>
      <c r="M17" s="175"/>
      <c r="N17" s="175"/>
      <c r="O17" s="175"/>
    </row>
    <row r="18" spans="1:15" ht="15" customHeight="1">
      <c r="A18" s="398"/>
      <c r="B18" s="338" t="s">
        <v>50</v>
      </c>
      <c r="C18" s="339"/>
      <c r="D18" s="405"/>
      <c r="E18" s="271"/>
      <c r="F18" s="271"/>
      <c r="G18" s="271"/>
      <c r="H18" s="175"/>
      <c r="I18" s="71"/>
      <c r="J18" s="164"/>
      <c r="K18" s="271"/>
      <c r="L18" s="271"/>
      <c r="M18" s="271"/>
      <c r="N18" s="271"/>
      <c r="O18" s="175"/>
    </row>
    <row r="19" spans="1:15" ht="15" customHeight="1">
      <c r="A19" s="398"/>
      <c r="B19" s="338" t="s">
        <v>51</v>
      </c>
      <c r="C19" s="339"/>
      <c r="D19" s="405"/>
      <c r="E19" s="271"/>
      <c r="F19" s="271"/>
      <c r="G19" s="271"/>
      <c r="H19" s="271"/>
      <c r="I19" s="71"/>
      <c r="J19" s="164"/>
      <c r="K19" s="271"/>
      <c r="L19" s="271"/>
      <c r="M19" s="271"/>
      <c r="N19" s="271"/>
      <c r="O19" s="271"/>
    </row>
    <row r="20" spans="1:15" ht="15" customHeight="1">
      <c r="A20" s="398"/>
      <c r="B20" s="338" t="s">
        <v>60</v>
      </c>
      <c r="C20" s="339"/>
      <c r="D20" s="405"/>
      <c r="E20" s="175"/>
      <c r="F20" s="271"/>
      <c r="G20" s="271"/>
      <c r="H20" s="271"/>
      <c r="I20" s="71"/>
      <c r="J20" s="164"/>
      <c r="K20" s="271"/>
      <c r="L20" s="175"/>
      <c r="M20" s="271"/>
      <c r="N20" s="271"/>
      <c r="O20" s="175"/>
    </row>
    <row r="21" spans="1:15" ht="15" customHeight="1">
      <c r="A21" s="398"/>
      <c r="B21" s="338" t="s">
        <v>52</v>
      </c>
      <c r="C21" s="339"/>
      <c r="D21" s="405"/>
      <c r="E21" s="175"/>
      <c r="F21" s="271"/>
      <c r="G21" s="271"/>
      <c r="H21" s="175"/>
      <c r="I21" s="71"/>
      <c r="J21" s="164"/>
      <c r="K21" s="271"/>
      <c r="L21" s="175"/>
      <c r="M21" s="271"/>
      <c r="N21" s="271"/>
      <c r="O21" s="175"/>
    </row>
    <row r="22" spans="1:15" ht="15" customHeight="1">
      <c r="A22" s="398"/>
      <c r="B22" s="342" t="s">
        <v>20</v>
      </c>
      <c r="C22" s="341"/>
      <c r="D22" s="406"/>
      <c r="E22" s="175"/>
      <c r="F22" s="271"/>
      <c r="G22" s="271"/>
      <c r="H22" s="175"/>
      <c r="I22" s="71"/>
      <c r="J22" s="164"/>
      <c r="K22" s="271"/>
      <c r="L22" s="175"/>
      <c r="M22" s="271"/>
      <c r="N22" s="271"/>
      <c r="O22" s="175"/>
    </row>
    <row r="23" spans="1:15" ht="15" customHeight="1">
      <c r="A23" s="398" t="s">
        <v>59</v>
      </c>
      <c r="B23" s="330" t="s">
        <v>39</v>
      </c>
      <c r="C23" s="331"/>
      <c r="D23" s="404">
        <f>TRUNC(('Fator K'!C49*40.65/100),2)</f>
        <v>42167.94</v>
      </c>
      <c r="E23" s="170"/>
      <c r="F23" s="170"/>
      <c r="G23" s="272"/>
      <c r="H23" s="272"/>
      <c r="I23" s="70"/>
      <c r="J23" s="94"/>
      <c r="K23" s="274"/>
      <c r="L23" s="170"/>
      <c r="M23" s="170"/>
      <c r="N23" s="272"/>
      <c r="O23" s="272"/>
    </row>
    <row r="24" spans="1:15" ht="15">
      <c r="A24" s="398"/>
      <c r="B24" s="332" t="s">
        <v>54</v>
      </c>
      <c r="C24" s="333"/>
      <c r="D24" s="405"/>
      <c r="E24" s="271"/>
      <c r="F24" s="271"/>
      <c r="G24" s="271"/>
      <c r="H24" s="175"/>
      <c r="I24" s="70"/>
      <c r="J24" s="70"/>
      <c r="K24" s="271"/>
      <c r="L24" s="271"/>
      <c r="M24" s="271"/>
      <c r="N24" s="271"/>
      <c r="O24" s="175"/>
    </row>
    <row r="25" spans="1:15" ht="29.25" customHeight="1">
      <c r="A25" s="398"/>
      <c r="B25" s="334" t="s">
        <v>55</v>
      </c>
      <c r="C25" s="335"/>
      <c r="D25" s="405"/>
      <c r="E25" s="271"/>
      <c r="F25" s="271"/>
      <c r="G25" s="271"/>
      <c r="H25" s="271"/>
      <c r="I25" s="82"/>
      <c r="J25" s="164"/>
      <c r="K25" s="271"/>
      <c r="L25" s="271"/>
      <c r="M25" s="271"/>
      <c r="N25" s="271"/>
      <c r="O25" s="271"/>
    </row>
    <row r="26" spans="1:15" ht="15">
      <c r="A26" s="398"/>
      <c r="B26" s="334" t="s">
        <v>56</v>
      </c>
      <c r="C26" s="335"/>
      <c r="D26" s="405"/>
      <c r="E26" s="175"/>
      <c r="F26" s="271"/>
      <c r="G26" s="271"/>
      <c r="H26" s="271"/>
      <c r="I26" s="70"/>
      <c r="J26" s="164"/>
      <c r="K26" s="271"/>
      <c r="L26" s="175"/>
      <c r="M26" s="271"/>
      <c r="N26" s="271"/>
      <c r="O26" s="271"/>
    </row>
    <row r="27" spans="1:15" ht="15">
      <c r="A27" s="398"/>
      <c r="B27" s="334" t="s">
        <v>57</v>
      </c>
      <c r="C27" s="335"/>
      <c r="D27" s="405"/>
      <c r="E27" s="175"/>
      <c r="F27" s="271"/>
      <c r="G27" s="271"/>
      <c r="H27" s="271"/>
      <c r="I27" s="70"/>
      <c r="J27" s="70"/>
      <c r="K27" s="271"/>
      <c r="L27" s="175"/>
      <c r="M27" s="271"/>
      <c r="N27" s="271"/>
      <c r="O27" s="271"/>
    </row>
    <row r="28" spans="1:15" ht="15">
      <c r="A28" s="398"/>
      <c r="B28" s="344" t="s">
        <v>58</v>
      </c>
      <c r="C28" s="345"/>
      <c r="D28" s="406"/>
      <c r="E28" s="175"/>
      <c r="F28" s="271"/>
      <c r="G28" s="271"/>
      <c r="H28" s="271"/>
      <c r="I28" s="70"/>
      <c r="J28" s="70"/>
      <c r="K28" s="271"/>
      <c r="L28" s="175"/>
      <c r="M28" s="271"/>
      <c r="N28" s="271"/>
      <c r="O28" s="271"/>
    </row>
    <row r="29" spans="1:15" s="106" customFormat="1" ht="13.5" thickBot="1">
      <c r="A29" s="399" t="s">
        <v>65</v>
      </c>
      <c r="B29" s="400"/>
      <c r="C29" s="400"/>
      <c r="D29" s="310">
        <f>SUM(D7:D28)</f>
        <v>103734.18</v>
      </c>
      <c r="E29" s="306"/>
      <c r="F29" s="275"/>
      <c r="G29" s="275"/>
      <c r="H29" s="275"/>
      <c r="K29" s="275"/>
      <c r="L29" s="275"/>
      <c r="M29" s="275"/>
      <c r="N29" s="275"/>
      <c r="O29" s="275"/>
    </row>
    <row r="30" spans="1:15" s="106" customFormat="1">
      <c r="A30" s="401"/>
      <c r="B30" s="401"/>
      <c r="C30" s="401"/>
      <c r="D30" s="306"/>
      <c r="E30" s="275"/>
      <c r="F30" s="275"/>
      <c r="G30" s="275"/>
      <c r="H30" s="275"/>
      <c r="K30" s="275"/>
      <c r="L30" s="275"/>
      <c r="M30" s="275"/>
      <c r="N30" s="275"/>
      <c r="O30" s="275"/>
    </row>
    <row r="31" spans="1:15" s="106" customFormat="1">
      <c r="A31" s="402"/>
      <c r="B31" s="401"/>
      <c r="C31" s="401"/>
      <c r="D31" s="306"/>
      <c r="E31" s="306"/>
      <c r="F31" s="306"/>
      <c r="G31" s="306"/>
      <c r="H31" s="306"/>
      <c r="K31" s="350"/>
      <c r="L31" s="351"/>
      <c r="M31" s="351"/>
      <c r="N31" s="351"/>
      <c r="O31" s="351"/>
    </row>
    <row r="32" spans="1:15" s="106" customFormat="1">
      <c r="A32" s="107"/>
      <c r="B32" s="109"/>
      <c r="C32" s="110"/>
      <c r="D32" s="111"/>
      <c r="E32" s="105"/>
      <c r="F32" s="105"/>
      <c r="G32" s="105"/>
      <c r="H32" s="105"/>
    </row>
    <row r="33" spans="1:13" s="106" customFormat="1">
      <c r="A33" s="107"/>
      <c r="B33" s="108"/>
      <c r="C33" s="110"/>
      <c r="D33" s="112"/>
      <c r="E33" s="113"/>
      <c r="F33" s="105"/>
      <c r="G33" s="105"/>
      <c r="H33" s="105"/>
      <c r="I33" s="352"/>
      <c r="J33" s="352"/>
    </row>
    <row r="34" spans="1:13" s="106" customFormat="1">
      <c r="A34" s="107"/>
      <c r="B34" s="108"/>
      <c r="C34" s="105"/>
      <c r="D34" s="105"/>
      <c r="E34" s="105"/>
      <c r="F34" s="105"/>
      <c r="G34" s="105"/>
      <c r="H34" s="105"/>
    </row>
    <row r="35" spans="1:13" s="106" customFormat="1">
      <c r="A35" s="73"/>
      <c r="B35" s="102"/>
      <c r="C35" s="103"/>
      <c r="D35" s="104"/>
      <c r="E35" s="105"/>
      <c r="F35" s="105"/>
      <c r="G35" s="105"/>
      <c r="H35" s="105"/>
    </row>
    <row r="36" spans="1:13" s="106" customFormat="1">
      <c r="A36" s="107"/>
      <c r="B36" s="108"/>
      <c r="C36" s="105"/>
      <c r="D36" s="105"/>
      <c r="E36" s="105"/>
      <c r="F36" s="105"/>
      <c r="G36" s="105"/>
      <c r="H36" s="105"/>
    </row>
    <row r="37" spans="1:13" s="106" customFormat="1">
      <c r="A37" s="107"/>
      <c r="B37" s="108"/>
      <c r="C37" s="110"/>
      <c r="D37" s="110"/>
      <c r="E37" s="110"/>
      <c r="F37" s="77"/>
      <c r="G37" s="110"/>
      <c r="H37" s="114"/>
      <c r="I37" s="113"/>
    </row>
    <row r="38" spans="1:13" s="106" customFormat="1">
      <c r="A38" s="107"/>
      <c r="B38" s="108"/>
      <c r="C38" s="105"/>
      <c r="D38" s="105"/>
      <c r="E38" s="105"/>
      <c r="F38" s="105"/>
      <c r="G38" s="105"/>
      <c r="H38" s="105"/>
    </row>
    <row r="39" spans="1:13" s="106" customFormat="1">
      <c r="A39" s="73"/>
      <c r="B39" s="115"/>
      <c r="C39" s="103"/>
      <c r="D39" s="104"/>
      <c r="E39" s="81"/>
      <c r="F39" s="81"/>
      <c r="G39" s="116"/>
      <c r="H39" s="117"/>
      <c r="I39" s="117"/>
      <c r="J39" s="117"/>
      <c r="K39" s="117"/>
      <c r="L39" s="117"/>
      <c r="M39" s="117"/>
    </row>
    <row r="40" spans="1:13" s="106" customFormat="1">
      <c r="A40" s="73"/>
      <c r="B40" s="115"/>
      <c r="C40" s="116"/>
      <c r="D40" s="81"/>
      <c r="E40" s="81"/>
      <c r="F40" s="81"/>
      <c r="G40" s="116"/>
      <c r="H40" s="117"/>
      <c r="I40" s="117"/>
      <c r="J40" s="117"/>
      <c r="K40" s="117"/>
      <c r="L40" s="117"/>
      <c r="M40" s="117"/>
    </row>
    <row r="41" spans="1:13" s="106" customFormat="1">
      <c r="A41" s="118"/>
      <c r="B41" s="96"/>
      <c r="C41" s="81"/>
      <c r="D41" s="81"/>
      <c r="E41" s="81"/>
      <c r="F41" s="81"/>
      <c r="G41" s="81"/>
      <c r="H41" s="119"/>
      <c r="I41" s="120"/>
      <c r="J41" s="117"/>
      <c r="K41" s="117"/>
      <c r="L41" s="117"/>
      <c r="M41" s="117"/>
    </row>
    <row r="42" spans="1:13" s="106" customFormat="1">
      <c r="A42" s="118"/>
      <c r="B42" s="96"/>
      <c r="C42" s="81"/>
      <c r="D42" s="81"/>
      <c r="E42" s="81"/>
      <c r="F42" s="81"/>
      <c r="G42" s="81"/>
      <c r="H42" s="121"/>
      <c r="I42" s="118"/>
      <c r="J42" s="118"/>
      <c r="K42" s="117"/>
      <c r="L42" s="117"/>
      <c r="M42" s="117"/>
    </row>
    <row r="43" spans="1:13" s="106" customFormat="1">
      <c r="A43" s="118"/>
      <c r="B43" s="96"/>
      <c r="C43" s="81"/>
      <c r="D43" s="95"/>
      <c r="E43" s="81"/>
      <c r="F43" s="81"/>
      <c r="G43" s="81"/>
      <c r="H43" s="121"/>
      <c r="I43" s="118"/>
      <c r="J43" s="118"/>
      <c r="K43" s="117"/>
      <c r="L43" s="117"/>
      <c r="M43" s="117"/>
    </row>
    <row r="44" spans="1:13" s="106" customFormat="1">
      <c r="A44" s="118"/>
      <c r="B44" s="96"/>
      <c r="C44" s="116"/>
      <c r="D44" s="116"/>
      <c r="E44" s="116"/>
      <c r="F44" s="116"/>
      <c r="G44" s="116"/>
      <c r="H44" s="117"/>
      <c r="I44" s="117"/>
      <c r="J44" s="117"/>
      <c r="K44" s="117"/>
      <c r="L44" s="117"/>
      <c r="M44" s="117"/>
    </row>
    <row r="45" spans="1:13" s="106" customFormat="1">
      <c r="A45" s="73"/>
      <c r="B45" s="115"/>
      <c r="C45" s="103"/>
      <c r="D45" s="104"/>
      <c r="E45" s="116"/>
      <c r="F45" s="116"/>
      <c r="G45" s="117"/>
      <c r="H45" s="117"/>
      <c r="I45" s="117"/>
      <c r="J45" s="117"/>
      <c r="K45" s="117"/>
      <c r="L45" s="117"/>
      <c r="M45" s="117"/>
    </row>
    <row r="46" spans="1:13" s="106" customFormat="1">
      <c r="A46" s="122"/>
      <c r="B46" s="96"/>
      <c r="C46" s="116"/>
      <c r="D46" s="116"/>
      <c r="E46" s="123"/>
      <c r="F46" s="116"/>
      <c r="G46" s="124"/>
      <c r="H46" s="117"/>
      <c r="I46" s="117"/>
      <c r="J46" s="117"/>
      <c r="K46" s="117"/>
      <c r="L46" s="117"/>
      <c r="M46" s="117"/>
    </row>
    <row r="47" spans="1:13" s="106" customFormat="1">
      <c r="A47" s="118"/>
      <c r="B47" s="96"/>
      <c r="C47" s="81"/>
      <c r="D47" s="125"/>
      <c r="E47" s="125"/>
      <c r="F47" s="116"/>
      <c r="G47" s="116"/>
      <c r="H47" s="117"/>
      <c r="I47" s="117"/>
      <c r="J47" s="117"/>
      <c r="K47" s="117"/>
      <c r="L47" s="117"/>
      <c r="M47" s="117"/>
    </row>
    <row r="48" spans="1:13" s="106" customFormat="1">
      <c r="A48" s="118"/>
      <c r="B48" s="96"/>
      <c r="C48" s="116"/>
      <c r="D48" s="116"/>
      <c r="E48" s="116"/>
      <c r="F48" s="116"/>
      <c r="G48" s="117"/>
      <c r="H48" s="117"/>
      <c r="I48" s="117"/>
      <c r="J48" s="117"/>
      <c r="K48" s="117"/>
      <c r="L48" s="117"/>
      <c r="M48" s="117"/>
    </row>
    <row r="49" spans="1:13" s="106" customFormat="1">
      <c r="A49" s="73"/>
      <c r="B49" s="115"/>
      <c r="C49" s="103"/>
      <c r="D49" s="104"/>
      <c r="E49" s="81"/>
      <c r="F49" s="81"/>
      <c r="G49" s="116"/>
      <c r="H49" s="117"/>
      <c r="I49" s="117"/>
      <c r="J49" s="117"/>
      <c r="K49" s="117"/>
      <c r="L49" s="117"/>
      <c r="M49" s="117"/>
    </row>
    <row r="50" spans="1:13" s="106" customFormat="1">
      <c r="A50" s="118"/>
      <c r="B50" s="96"/>
      <c r="C50" s="116"/>
      <c r="D50" s="116"/>
      <c r="E50" s="116"/>
      <c r="F50" s="116"/>
      <c r="G50" s="116"/>
      <c r="H50" s="117"/>
      <c r="I50" s="117"/>
      <c r="J50" s="117"/>
      <c r="K50" s="117"/>
      <c r="L50" s="117"/>
      <c r="M50" s="117"/>
    </row>
    <row r="51" spans="1:13" s="106" customFormat="1">
      <c r="A51" s="73"/>
      <c r="B51" s="102"/>
      <c r="C51" s="80"/>
      <c r="D51" s="75"/>
      <c r="E51" s="110"/>
      <c r="F51" s="77"/>
      <c r="G51" s="110"/>
      <c r="H51" s="126"/>
      <c r="I51" s="103"/>
    </row>
    <row r="52" spans="1:13" s="106" customFormat="1">
      <c r="A52" s="118"/>
      <c r="B52" s="96"/>
      <c r="C52" s="116"/>
      <c r="D52" s="116"/>
      <c r="E52" s="116"/>
      <c r="F52" s="116"/>
      <c r="G52" s="116"/>
      <c r="H52" s="117"/>
      <c r="I52" s="117"/>
      <c r="J52" s="117"/>
      <c r="K52" s="117"/>
      <c r="L52" s="117"/>
      <c r="M52" s="117"/>
    </row>
    <row r="53" spans="1:13" s="106" customFormat="1">
      <c r="A53" s="118"/>
      <c r="B53" s="96"/>
      <c r="C53" s="116"/>
      <c r="D53" s="116"/>
      <c r="E53" s="123"/>
      <c r="F53" s="116"/>
      <c r="G53" s="116"/>
      <c r="H53" s="117"/>
      <c r="I53" s="117"/>
      <c r="J53" s="117"/>
      <c r="K53" s="117"/>
      <c r="L53" s="117"/>
      <c r="M53" s="117"/>
    </row>
    <row r="54" spans="1:13" s="106" customFormat="1">
      <c r="A54" s="73"/>
      <c r="B54" s="102"/>
      <c r="C54" s="103"/>
      <c r="D54" s="104"/>
      <c r="E54" s="105"/>
      <c r="F54" s="105"/>
      <c r="G54" s="105"/>
      <c r="H54" s="105"/>
    </row>
    <row r="55" spans="1:13" s="106" customFormat="1">
      <c r="A55" s="73"/>
      <c r="B55" s="102"/>
      <c r="C55" s="73"/>
      <c r="D55" s="127"/>
      <c r="E55" s="105"/>
      <c r="F55" s="105"/>
      <c r="G55" s="105"/>
      <c r="H55" s="105"/>
    </row>
    <row r="56" spans="1:13" s="106" customFormat="1">
      <c r="A56" s="73"/>
      <c r="B56" s="102"/>
      <c r="C56" s="73"/>
      <c r="D56" s="127"/>
      <c r="E56" s="105"/>
      <c r="F56" s="105"/>
      <c r="G56" s="105"/>
      <c r="H56" s="105"/>
    </row>
    <row r="57" spans="1:13" s="106" customFormat="1">
      <c r="A57" s="73"/>
      <c r="B57" s="102"/>
      <c r="C57" s="103"/>
      <c r="D57" s="104"/>
      <c r="E57" s="105"/>
      <c r="F57" s="105"/>
      <c r="G57" s="105"/>
      <c r="H57" s="105"/>
    </row>
    <row r="58" spans="1:13" s="106" customFormat="1">
      <c r="A58" s="73"/>
      <c r="B58" s="102"/>
      <c r="C58" s="73"/>
      <c r="D58" s="127"/>
      <c r="E58" s="105"/>
      <c r="F58" s="105"/>
      <c r="G58" s="105"/>
      <c r="H58" s="105"/>
    </row>
    <row r="59" spans="1:13" s="106" customFormat="1">
      <c r="A59" s="73"/>
      <c r="B59" s="102"/>
      <c r="C59" s="80"/>
      <c r="D59" s="128"/>
      <c r="E59" s="103"/>
      <c r="F59" s="105"/>
      <c r="G59" s="105"/>
      <c r="H59" s="105"/>
    </row>
    <row r="60" spans="1:13" s="106" customFormat="1">
      <c r="A60" s="73"/>
      <c r="B60" s="102"/>
      <c r="C60" s="103"/>
      <c r="D60" s="104"/>
      <c r="E60" s="105"/>
      <c r="F60" s="105"/>
      <c r="G60" s="105"/>
      <c r="H60" s="105"/>
    </row>
    <row r="61" spans="1:13" s="106" customFormat="1">
      <c r="A61" s="73"/>
      <c r="B61" s="102"/>
      <c r="C61" s="73"/>
      <c r="D61" s="127"/>
      <c r="E61" s="105"/>
      <c r="F61" s="105"/>
      <c r="G61" s="105"/>
      <c r="H61" s="105"/>
    </row>
    <row r="62" spans="1:13" s="106" customFormat="1">
      <c r="A62" s="73"/>
      <c r="B62" s="102"/>
      <c r="C62" s="80"/>
      <c r="D62" s="129"/>
      <c r="E62" s="103"/>
      <c r="F62" s="105"/>
      <c r="G62" s="105"/>
      <c r="H62" s="105"/>
    </row>
    <row r="63" spans="1:13" s="106" customFormat="1">
      <c r="A63" s="130"/>
      <c r="B63" s="108"/>
      <c r="C63" s="105"/>
      <c r="D63" s="105"/>
      <c r="E63" s="105"/>
      <c r="F63" s="105"/>
      <c r="G63" s="105"/>
      <c r="H63" s="105"/>
    </row>
    <row r="64" spans="1:13" s="106" customFormat="1">
      <c r="A64" s="73"/>
      <c r="B64" s="102"/>
      <c r="C64" s="103"/>
      <c r="D64" s="104"/>
      <c r="E64" s="105"/>
      <c r="F64" s="105"/>
      <c r="G64" s="105"/>
      <c r="H64" s="105"/>
    </row>
    <row r="65" spans="1:13" s="106" customFormat="1">
      <c r="A65" s="73"/>
      <c r="B65" s="102"/>
      <c r="C65" s="73"/>
      <c r="D65" s="127"/>
      <c r="E65" s="105"/>
      <c r="F65" s="105"/>
      <c r="G65" s="105"/>
      <c r="H65" s="105"/>
    </row>
    <row r="66" spans="1:13" s="106" customFormat="1">
      <c r="A66" s="73"/>
      <c r="B66" s="102"/>
      <c r="C66" s="80"/>
      <c r="D66" s="129"/>
      <c r="E66" s="103"/>
      <c r="F66" s="105"/>
      <c r="G66" s="105"/>
      <c r="H66" s="105"/>
    </row>
    <row r="67" spans="1:13" s="106" customFormat="1">
      <c r="A67" s="73"/>
      <c r="B67" s="102"/>
      <c r="C67" s="80"/>
      <c r="D67" s="128"/>
      <c r="E67" s="103"/>
      <c r="F67" s="105"/>
      <c r="G67" s="105"/>
      <c r="H67" s="105"/>
    </row>
    <row r="68" spans="1:13" s="106" customFormat="1">
      <c r="A68" s="73"/>
      <c r="B68" s="102"/>
      <c r="C68" s="103"/>
      <c r="D68" s="104"/>
      <c r="E68" s="81"/>
      <c r="F68" s="81"/>
      <c r="G68" s="116"/>
      <c r="H68" s="117"/>
      <c r="I68" s="117"/>
      <c r="J68" s="117"/>
      <c r="K68" s="117"/>
      <c r="L68" s="117"/>
      <c r="M68" s="117"/>
    </row>
    <row r="69" spans="1:13" s="106" customFormat="1">
      <c r="A69" s="73"/>
      <c r="B69" s="102"/>
      <c r="C69" s="116"/>
      <c r="D69" s="81"/>
      <c r="E69" s="81"/>
      <c r="F69" s="81"/>
      <c r="G69" s="116"/>
      <c r="H69" s="117"/>
      <c r="I69" s="117"/>
      <c r="J69" s="117"/>
      <c r="K69" s="117"/>
      <c r="L69" s="117"/>
      <c r="M69" s="117"/>
    </row>
    <row r="70" spans="1:13" s="106" customFormat="1">
      <c r="A70" s="118"/>
      <c r="B70" s="96"/>
      <c r="C70" s="81"/>
      <c r="D70" s="81"/>
      <c r="E70" s="81"/>
      <c r="F70" s="81"/>
      <c r="G70" s="81"/>
      <c r="H70" s="97"/>
      <c r="I70" s="118"/>
      <c r="J70" s="117"/>
      <c r="K70" s="117"/>
      <c r="L70" s="117"/>
      <c r="M70" s="117"/>
    </row>
    <row r="71" spans="1:13" s="106" customFormat="1">
      <c r="A71" s="118"/>
      <c r="B71" s="96"/>
      <c r="C71" s="81"/>
      <c r="D71" s="81"/>
      <c r="E71" s="81"/>
      <c r="F71" s="81"/>
      <c r="G71" s="81"/>
      <c r="H71" s="131"/>
      <c r="I71" s="132"/>
      <c r="J71" s="117"/>
      <c r="K71" s="117"/>
      <c r="L71" s="117"/>
      <c r="M71" s="117"/>
    </row>
    <row r="72" spans="1:13" s="106" customFormat="1">
      <c r="A72" s="118"/>
      <c r="B72" s="96"/>
      <c r="C72" s="116"/>
      <c r="D72" s="116"/>
      <c r="E72" s="116"/>
      <c r="F72" s="116"/>
      <c r="G72" s="116"/>
      <c r="H72" s="117"/>
      <c r="I72" s="117"/>
      <c r="J72" s="117"/>
      <c r="K72" s="117"/>
      <c r="L72" s="117"/>
      <c r="M72" s="117"/>
    </row>
    <row r="73" spans="1:13" s="106" customFormat="1">
      <c r="A73" s="73"/>
      <c r="B73" s="115"/>
      <c r="C73" s="103"/>
      <c r="D73" s="104"/>
      <c r="E73" s="116"/>
      <c r="F73" s="116"/>
      <c r="G73" s="117"/>
      <c r="H73" s="117"/>
      <c r="I73" s="117"/>
      <c r="J73" s="117"/>
      <c r="K73" s="117"/>
      <c r="L73" s="117"/>
      <c r="M73" s="117"/>
    </row>
    <row r="74" spans="1:13" s="106" customFormat="1">
      <c r="A74" s="73"/>
      <c r="B74" s="115"/>
      <c r="C74" s="103"/>
      <c r="D74" s="116"/>
      <c r="E74" s="116"/>
      <c r="F74" s="116"/>
      <c r="G74" s="117"/>
      <c r="H74" s="117"/>
      <c r="I74" s="117"/>
      <c r="J74" s="117"/>
      <c r="K74" s="117"/>
      <c r="L74" s="117"/>
      <c r="M74" s="117"/>
    </row>
    <row r="75" spans="1:13" s="106" customFormat="1">
      <c r="A75" s="122"/>
      <c r="B75" s="115"/>
      <c r="C75" s="81"/>
      <c r="D75" s="131"/>
      <c r="E75" s="103"/>
      <c r="F75" s="116"/>
      <c r="G75" s="124"/>
      <c r="H75" s="117"/>
      <c r="I75" s="117"/>
      <c r="J75" s="117"/>
      <c r="K75" s="117"/>
      <c r="L75" s="117"/>
      <c r="M75" s="117"/>
    </row>
    <row r="76" spans="1:13" s="106" customFormat="1">
      <c r="A76" s="122"/>
      <c r="B76" s="115"/>
      <c r="C76" s="116"/>
      <c r="D76" s="116"/>
      <c r="E76" s="116"/>
      <c r="F76" s="116"/>
      <c r="G76" s="116"/>
      <c r="H76" s="117"/>
      <c r="I76" s="117"/>
      <c r="J76" s="117"/>
      <c r="K76" s="117"/>
      <c r="L76" s="117"/>
      <c r="M76" s="117"/>
    </row>
    <row r="77" spans="1:13" s="106" customFormat="1">
      <c r="A77" s="73"/>
      <c r="B77" s="115"/>
      <c r="C77" s="103"/>
      <c r="D77" s="104"/>
      <c r="E77" s="116"/>
      <c r="F77" s="116"/>
      <c r="G77" s="117"/>
      <c r="H77" s="117"/>
      <c r="I77" s="117"/>
      <c r="J77" s="117"/>
      <c r="K77" s="117"/>
      <c r="L77" s="117"/>
      <c r="M77" s="117"/>
    </row>
    <row r="78" spans="1:13" s="106" customFormat="1">
      <c r="A78" s="118"/>
      <c r="B78" s="115"/>
      <c r="C78" s="116"/>
      <c r="D78" s="116"/>
      <c r="E78" s="123"/>
      <c r="F78" s="116"/>
      <c r="G78" s="124"/>
      <c r="H78" s="117"/>
      <c r="I78" s="117"/>
      <c r="J78" s="117"/>
      <c r="K78" s="117"/>
      <c r="L78" s="117"/>
      <c r="M78" s="117"/>
    </row>
    <row r="79" spans="1:13" s="106" customFormat="1">
      <c r="A79" s="118"/>
      <c r="B79" s="115"/>
      <c r="C79" s="81"/>
      <c r="D79" s="131"/>
      <c r="E79" s="103"/>
      <c r="F79" s="116"/>
      <c r="G79" s="116"/>
      <c r="H79" s="117"/>
      <c r="I79" s="117"/>
      <c r="J79" s="117"/>
      <c r="K79" s="117"/>
      <c r="L79" s="117"/>
      <c r="M79" s="117"/>
    </row>
    <row r="80" spans="1:13" s="106" customFormat="1">
      <c r="A80" s="118"/>
      <c r="B80" s="96"/>
      <c r="C80" s="116"/>
      <c r="D80" s="116"/>
      <c r="E80" s="116"/>
      <c r="F80" s="116"/>
      <c r="G80" s="117"/>
      <c r="H80" s="117"/>
      <c r="I80" s="117"/>
      <c r="J80" s="117"/>
      <c r="K80" s="117"/>
      <c r="L80" s="117"/>
      <c r="M80" s="117"/>
    </row>
    <row r="81" spans="1:14" s="106" customFormat="1">
      <c r="A81" s="73"/>
      <c r="B81" s="115"/>
      <c r="C81" s="103"/>
      <c r="D81" s="104"/>
      <c r="E81" s="81"/>
      <c r="F81" s="81"/>
      <c r="G81" s="116"/>
      <c r="H81" s="117"/>
      <c r="I81" s="117"/>
      <c r="J81" s="117"/>
      <c r="K81" s="117"/>
      <c r="L81" s="117"/>
      <c r="M81" s="117"/>
    </row>
    <row r="82" spans="1:14" s="106" customFormat="1">
      <c r="A82" s="122"/>
      <c r="B82" s="115"/>
      <c r="C82" s="116"/>
      <c r="D82" s="81"/>
      <c r="E82" s="81"/>
      <c r="F82" s="81"/>
      <c r="G82" s="116"/>
      <c r="H82" s="117"/>
      <c r="I82" s="117"/>
      <c r="J82" s="117"/>
      <c r="K82" s="117"/>
      <c r="L82" s="117"/>
      <c r="M82" s="117"/>
    </row>
    <row r="83" spans="1:14" s="106" customFormat="1">
      <c r="A83" s="122"/>
      <c r="B83" s="115"/>
      <c r="C83" s="81"/>
      <c r="D83" s="125"/>
      <c r="E83" s="125"/>
      <c r="F83" s="133"/>
      <c r="H83" s="117"/>
      <c r="I83" s="117"/>
      <c r="J83" s="117"/>
      <c r="K83" s="117"/>
      <c r="L83" s="117"/>
      <c r="M83" s="117"/>
    </row>
    <row r="84" spans="1:14" s="106" customFormat="1">
      <c r="A84" s="122"/>
      <c r="B84" s="115"/>
      <c r="C84" s="81"/>
      <c r="D84" s="125"/>
      <c r="E84" s="125"/>
      <c r="F84" s="133"/>
      <c r="H84" s="117"/>
      <c r="I84" s="117"/>
      <c r="J84" s="117"/>
      <c r="K84" s="117"/>
      <c r="L84" s="117"/>
      <c r="M84" s="117"/>
    </row>
    <row r="85" spans="1:14" s="106" customFormat="1">
      <c r="A85" s="73"/>
      <c r="B85" s="102"/>
      <c r="C85" s="103"/>
      <c r="D85" s="128"/>
      <c r="E85" s="103"/>
      <c r="F85" s="105"/>
      <c r="G85" s="105"/>
      <c r="H85" s="105"/>
    </row>
    <row r="86" spans="1:14" s="106" customFormat="1">
      <c r="A86" s="73"/>
      <c r="B86" s="102"/>
      <c r="C86" s="80"/>
      <c r="D86" s="128"/>
      <c r="E86" s="103"/>
      <c r="F86" s="105"/>
      <c r="G86" s="105"/>
      <c r="H86" s="105"/>
    </row>
    <row r="87" spans="1:14" s="106" customFormat="1">
      <c r="A87" s="73"/>
      <c r="B87" s="102"/>
      <c r="C87" s="80"/>
      <c r="D87" s="129"/>
      <c r="E87" s="103"/>
      <c r="F87" s="105"/>
      <c r="G87" s="105"/>
      <c r="H87" s="105"/>
    </row>
    <row r="88" spans="1:14" s="106" customFormat="1">
      <c r="A88" s="73"/>
      <c r="B88" s="102"/>
      <c r="C88" s="80"/>
      <c r="D88" s="128"/>
      <c r="E88" s="103"/>
      <c r="F88" s="105"/>
      <c r="G88" s="105"/>
      <c r="H88" s="105"/>
    </row>
    <row r="89" spans="1:14" s="106" customFormat="1">
      <c r="A89" s="73"/>
      <c r="B89" s="115"/>
      <c r="C89" s="103"/>
      <c r="D89" s="104"/>
      <c r="E89" s="116"/>
      <c r="F89" s="116"/>
      <c r="G89" s="117"/>
      <c r="H89" s="124"/>
      <c r="I89" s="117"/>
      <c r="J89" s="117"/>
      <c r="K89" s="117"/>
      <c r="L89" s="117"/>
      <c r="M89" s="117"/>
    </row>
    <row r="90" spans="1:14" s="106" customFormat="1">
      <c r="A90" s="118"/>
      <c r="B90" s="115"/>
      <c r="C90" s="116"/>
      <c r="D90" s="116"/>
      <c r="E90" s="123"/>
      <c r="F90" s="116"/>
      <c r="G90" s="124"/>
      <c r="H90" s="117"/>
      <c r="I90" s="117"/>
      <c r="J90" s="117"/>
      <c r="K90" s="117"/>
      <c r="L90" s="117"/>
      <c r="M90" s="117"/>
    </row>
    <row r="91" spans="1:14" s="106" customFormat="1">
      <c r="A91" s="118"/>
      <c r="B91" s="115"/>
      <c r="C91" s="81"/>
      <c r="D91" s="131"/>
      <c r="E91" s="132"/>
      <c r="F91" s="81"/>
      <c r="G91" s="122"/>
      <c r="H91" s="117"/>
      <c r="I91" s="117"/>
      <c r="J91" s="117"/>
      <c r="K91" s="117"/>
      <c r="L91" s="117"/>
      <c r="M91" s="117"/>
    </row>
    <row r="92" spans="1:14" s="106" customFormat="1">
      <c r="A92" s="118"/>
      <c r="B92" s="115"/>
      <c r="C92" s="81"/>
      <c r="D92" s="131"/>
      <c r="E92" s="132"/>
      <c r="F92" s="81"/>
      <c r="G92" s="122"/>
      <c r="H92" s="117"/>
      <c r="I92" s="117"/>
      <c r="J92" s="117"/>
      <c r="K92" s="117"/>
      <c r="L92" s="117"/>
      <c r="M92" s="117"/>
    </row>
    <row r="93" spans="1:14" s="106" customFormat="1">
      <c r="A93" s="130"/>
      <c r="B93" s="108"/>
      <c r="C93" s="105"/>
      <c r="D93" s="105"/>
      <c r="E93" s="105"/>
      <c r="F93" s="105"/>
      <c r="G93" s="105"/>
      <c r="H93" s="105"/>
    </row>
    <row r="94" spans="1:14" s="106" customFormat="1">
      <c r="A94" s="73"/>
      <c r="B94" s="102"/>
      <c r="C94" s="103"/>
      <c r="D94" s="104"/>
      <c r="E94" s="105"/>
      <c r="F94" s="105"/>
      <c r="G94" s="105"/>
      <c r="H94" s="105"/>
    </row>
    <row r="95" spans="1:14" s="106" customFormat="1">
      <c r="A95" s="73"/>
      <c r="B95" s="102"/>
      <c r="C95" s="73"/>
      <c r="D95" s="127"/>
      <c r="E95" s="105"/>
      <c r="F95" s="105"/>
      <c r="G95" s="105"/>
      <c r="H95" s="105"/>
    </row>
    <row r="96" spans="1:14" s="106" customFormat="1">
      <c r="A96" s="73"/>
      <c r="B96" s="78"/>
      <c r="C96" s="79"/>
      <c r="D96" s="79"/>
      <c r="E96" s="77"/>
      <c r="F96" s="77"/>
      <c r="G96" s="77"/>
      <c r="H96" s="77"/>
      <c r="I96" s="77"/>
      <c r="J96" s="77"/>
      <c r="K96" s="77"/>
      <c r="L96" s="134"/>
      <c r="M96" s="77"/>
      <c r="N96" s="77"/>
    </row>
    <row r="97" spans="1:15" s="106" customFormat="1">
      <c r="A97" s="73"/>
      <c r="B97" s="78"/>
      <c r="C97" s="79"/>
      <c r="D97" s="79"/>
      <c r="E97" s="77"/>
      <c r="F97" s="134"/>
      <c r="G97" s="77"/>
      <c r="H97" s="77"/>
      <c r="I97" s="77"/>
      <c r="J97" s="77"/>
      <c r="K97" s="77"/>
      <c r="L97" s="134"/>
      <c r="M97" s="77"/>
      <c r="N97" s="77"/>
    </row>
    <row r="98" spans="1:15" s="106" customFormat="1">
      <c r="A98" s="73"/>
      <c r="B98" s="78"/>
      <c r="C98" s="79"/>
      <c r="D98" s="79"/>
      <c r="E98" s="77"/>
      <c r="F98" s="134"/>
      <c r="G98" s="77"/>
      <c r="H98" s="77"/>
      <c r="I98" s="77"/>
      <c r="J98" s="77"/>
      <c r="K98" s="77"/>
      <c r="L98" s="134"/>
      <c r="M98" s="77"/>
      <c r="N98" s="77"/>
    </row>
    <row r="99" spans="1:15" s="106" customFormat="1">
      <c r="A99" s="73"/>
      <c r="B99" s="78"/>
      <c r="C99" s="79"/>
      <c r="D99" s="79"/>
      <c r="E99" s="77"/>
      <c r="F99" s="77"/>
      <c r="G99" s="77"/>
      <c r="H99" s="77"/>
      <c r="I99" s="77"/>
      <c r="J99" s="77"/>
      <c r="K99" s="77"/>
      <c r="L99" s="134"/>
      <c r="M99" s="77"/>
      <c r="N99" s="77"/>
    </row>
    <row r="100" spans="1:15" s="106" customFormat="1">
      <c r="A100" s="73"/>
      <c r="B100" s="78"/>
      <c r="C100" s="79"/>
      <c r="D100" s="79"/>
      <c r="E100" s="77"/>
      <c r="F100" s="77"/>
      <c r="G100" s="77"/>
      <c r="H100" s="77"/>
      <c r="I100" s="77"/>
      <c r="J100" s="134"/>
      <c r="K100" s="77"/>
      <c r="L100" s="77"/>
      <c r="M100" s="77"/>
      <c r="N100" s="77"/>
    </row>
    <row r="101" spans="1:15" s="106" customFormat="1">
      <c r="A101" s="73"/>
      <c r="B101" s="78"/>
      <c r="C101" s="79"/>
      <c r="D101" s="79"/>
      <c r="E101" s="77"/>
      <c r="F101" s="77"/>
      <c r="G101" s="77"/>
      <c r="H101" s="77"/>
      <c r="I101" s="77"/>
      <c r="J101" s="134"/>
      <c r="K101" s="77"/>
      <c r="L101" s="77"/>
      <c r="M101" s="77"/>
      <c r="N101" s="77"/>
    </row>
    <row r="102" spans="1:15" s="106" customFormat="1">
      <c r="A102" s="73"/>
      <c r="B102" s="78"/>
      <c r="C102" s="79"/>
      <c r="D102" s="79"/>
      <c r="E102" s="77"/>
      <c r="F102" s="77"/>
      <c r="G102" s="77"/>
      <c r="H102" s="77"/>
      <c r="I102" s="77"/>
      <c r="J102" s="134"/>
      <c r="K102" s="77"/>
      <c r="L102" s="77"/>
      <c r="M102" s="77"/>
      <c r="N102" s="77"/>
    </row>
    <row r="103" spans="1:15" s="106" customFormat="1">
      <c r="A103" s="73"/>
      <c r="B103" s="78"/>
      <c r="C103" s="79"/>
      <c r="D103" s="77"/>
      <c r="E103" s="77"/>
      <c r="F103" s="77"/>
      <c r="G103" s="77"/>
      <c r="H103" s="77"/>
      <c r="I103" s="77"/>
      <c r="J103" s="134"/>
      <c r="K103" s="77"/>
      <c r="L103" s="77"/>
      <c r="M103" s="77"/>
      <c r="N103" s="77"/>
    </row>
    <row r="104" spans="1:15" s="106" customFormat="1">
      <c r="A104" s="73"/>
      <c r="B104" s="78"/>
      <c r="C104" s="79"/>
      <c r="D104" s="79"/>
      <c r="E104" s="77"/>
      <c r="F104" s="77"/>
      <c r="G104" s="77"/>
      <c r="H104" s="77"/>
      <c r="I104" s="77"/>
      <c r="J104" s="77"/>
      <c r="K104" s="77"/>
      <c r="L104" s="134"/>
      <c r="M104" s="77"/>
      <c r="N104" s="77"/>
    </row>
    <row r="105" spans="1:15" s="106" customFormat="1">
      <c r="A105" s="73"/>
      <c r="B105" s="78"/>
      <c r="C105" s="79"/>
      <c r="D105" s="135"/>
      <c r="E105" s="113"/>
      <c r="F105" s="77"/>
      <c r="G105" s="77"/>
      <c r="H105" s="77"/>
      <c r="I105" s="77"/>
      <c r="J105" s="77"/>
      <c r="K105" s="77"/>
      <c r="L105" s="134"/>
      <c r="M105" s="77"/>
      <c r="N105" s="77"/>
    </row>
    <row r="106" spans="1:15" s="106" customFormat="1">
      <c r="A106" s="73"/>
      <c r="B106" s="78"/>
      <c r="C106" s="79"/>
      <c r="D106" s="135"/>
      <c r="E106" s="113"/>
      <c r="F106" s="77"/>
      <c r="G106" s="77"/>
      <c r="H106" s="77"/>
      <c r="I106" s="77"/>
      <c r="J106" s="77"/>
      <c r="K106" s="77"/>
      <c r="L106" s="134"/>
      <c r="M106" s="77"/>
      <c r="N106" s="77"/>
    </row>
    <row r="107" spans="1:15" s="106" customFormat="1">
      <c r="A107" s="73"/>
      <c r="B107" s="102"/>
      <c r="C107" s="103"/>
      <c r="D107" s="104"/>
      <c r="E107" s="77"/>
      <c r="F107" s="77"/>
      <c r="G107" s="77"/>
      <c r="H107" s="77"/>
      <c r="I107" s="77"/>
      <c r="J107" s="77"/>
      <c r="K107" s="77"/>
      <c r="L107" s="77"/>
      <c r="M107" s="77"/>
      <c r="N107" s="77"/>
    </row>
    <row r="108" spans="1:15" s="106" customFormat="1">
      <c r="A108" s="73"/>
      <c r="B108" s="78"/>
      <c r="C108" s="79"/>
      <c r="D108" s="79"/>
      <c r="E108" s="77"/>
      <c r="F108" s="77"/>
      <c r="G108" s="77"/>
      <c r="H108" s="77"/>
      <c r="I108" s="77"/>
      <c r="J108" s="77"/>
      <c r="K108" s="77"/>
      <c r="L108" s="77"/>
      <c r="M108" s="77"/>
      <c r="N108" s="77"/>
    </row>
    <row r="109" spans="1:15" s="106" customFormat="1">
      <c r="A109" s="73"/>
      <c r="B109" s="78"/>
      <c r="C109" s="79"/>
      <c r="D109" s="79"/>
      <c r="E109" s="77"/>
      <c r="F109" s="77"/>
      <c r="G109" s="77"/>
      <c r="H109" s="77"/>
      <c r="I109" s="77"/>
      <c r="J109" s="77"/>
      <c r="K109" s="77"/>
      <c r="L109" s="134"/>
      <c r="M109" s="77"/>
      <c r="N109" s="114"/>
      <c r="O109" s="136"/>
    </row>
    <row r="110" spans="1:15" s="106" customFormat="1">
      <c r="A110" s="73"/>
      <c r="B110" s="78"/>
      <c r="C110" s="79"/>
      <c r="D110" s="79"/>
      <c r="E110" s="77"/>
      <c r="F110" s="134"/>
      <c r="G110" s="77"/>
      <c r="H110" s="114"/>
      <c r="I110" s="113"/>
      <c r="J110" s="134"/>
      <c r="K110" s="77"/>
      <c r="L110" s="77"/>
      <c r="M110" s="77"/>
      <c r="N110" s="77"/>
    </row>
    <row r="111" spans="1:15" s="106" customFormat="1">
      <c r="A111" s="73"/>
      <c r="B111" s="78"/>
      <c r="C111" s="79"/>
      <c r="D111" s="79"/>
      <c r="E111" s="77"/>
      <c r="F111" s="77"/>
      <c r="G111" s="77"/>
      <c r="H111" s="77"/>
      <c r="I111" s="77"/>
      <c r="J111" s="77"/>
      <c r="K111" s="77"/>
      <c r="L111" s="77"/>
      <c r="M111" s="77"/>
      <c r="N111" s="77"/>
    </row>
    <row r="112" spans="1:15" s="106" customFormat="1">
      <c r="A112" s="73"/>
      <c r="B112" s="78"/>
      <c r="C112" s="103"/>
      <c r="D112" s="137"/>
      <c r="E112" s="103"/>
      <c r="F112" s="77"/>
      <c r="G112" s="77"/>
      <c r="H112" s="77"/>
      <c r="I112" s="77"/>
      <c r="J112" s="77"/>
      <c r="K112" s="77"/>
      <c r="L112" s="77"/>
      <c r="M112" s="77"/>
      <c r="N112" s="77"/>
    </row>
    <row r="113" spans="1:14" s="106" customFormat="1">
      <c r="A113" s="73"/>
      <c r="B113" s="78"/>
      <c r="C113" s="79"/>
      <c r="D113" s="137"/>
      <c r="E113" s="103"/>
      <c r="F113" s="77"/>
      <c r="G113" s="77"/>
      <c r="H113" s="77"/>
      <c r="I113" s="77"/>
      <c r="J113" s="77"/>
      <c r="K113" s="77"/>
      <c r="L113" s="77"/>
      <c r="M113" s="77"/>
      <c r="N113" s="77"/>
    </row>
    <row r="114" spans="1:14" s="106" customFormat="1">
      <c r="A114" s="73"/>
      <c r="B114" s="78"/>
      <c r="C114" s="79"/>
      <c r="D114" s="79"/>
      <c r="E114" s="80"/>
      <c r="F114" s="77"/>
      <c r="G114" s="77"/>
      <c r="H114" s="77"/>
      <c r="I114" s="77"/>
      <c r="J114" s="77"/>
      <c r="K114" s="77"/>
      <c r="L114" s="77"/>
      <c r="M114" s="77"/>
      <c r="N114" s="77"/>
    </row>
    <row r="115" spans="1:14" s="106" customFormat="1">
      <c r="A115" s="73"/>
      <c r="B115" s="78"/>
      <c r="C115" s="79"/>
      <c r="D115" s="135"/>
      <c r="E115" s="103"/>
      <c r="F115" s="77"/>
      <c r="G115" s="77"/>
      <c r="H115" s="77"/>
      <c r="I115" s="77"/>
      <c r="J115" s="77"/>
      <c r="K115" s="77"/>
      <c r="L115" s="77"/>
      <c r="M115" s="77"/>
      <c r="N115" s="77"/>
    </row>
    <row r="116" spans="1:14" s="106" customFormat="1">
      <c r="A116" s="73"/>
      <c r="B116" s="78"/>
      <c r="C116" s="79"/>
      <c r="D116" s="137"/>
      <c r="E116" s="103"/>
      <c r="F116" s="77"/>
      <c r="G116" s="77"/>
      <c r="H116" s="77"/>
      <c r="I116" s="77"/>
      <c r="J116" s="77"/>
      <c r="K116" s="77"/>
      <c r="L116" s="77"/>
      <c r="M116" s="77"/>
      <c r="N116" s="77"/>
    </row>
    <row r="117" spans="1:14" s="106" customFormat="1">
      <c r="A117" s="73"/>
      <c r="B117" s="78"/>
      <c r="C117" s="103"/>
      <c r="D117" s="137"/>
      <c r="E117" s="103"/>
      <c r="F117" s="77"/>
      <c r="G117" s="77"/>
      <c r="H117" s="77"/>
      <c r="I117" s="77"/>
      <c r="J117" s="77"/>
      <c r="K117" s="77"/>
      <c r="L117" s="77"/>
      <c r="M117" s="77"/>
      <c r="N117" s="77"/>
    </row>
    <row r="118" spans="1:14" s="106" customFormat="1">
      <c r="A118" s="73"/>
      <c r="B118" s="78"/>
      <c r="C118" s="79"/>
      <c r="D118" s="137"/>
      <c r="E118" s="103"/>
      <c r="F118" s="77"/>
      <c r="G118" s="77"/>
      <c r="H118" s="77"/>
      <c r="I118" s="77"/>
      <c r="J118" s="77"/>
      <c r="K118" s="77"/>
      <c r="L118" s="77"/>
      <c r="M118" s="77"/>
      <c r="N118" s="77"/>
    </row>
    <row r="119" spans="1:14" s="106" customFormat="1">
      <c r="A119" s="73"/>
      <c r="B119" s="78"/>
      <c r="C119" s="79"/>
      <c r="D119" s="79"/>
      <c r="E119" s="80"/>
      <c r="F119" s="77"/>
      <c r="G119" s="77"/>
      <c r="H119" s="77"/>
      <c r="I119" s="77"/>
      <c r="J119" s="77"/>
    </row>
    <row r="120" spans="1:14" s="106" customFormat="1">
      <c r="A120" s="73"/>
      <c r="B120" s="78"/>
      <c r="C120" s="77"/>
      <c r="D120" s="134"/>
      <c r="E120" s="77"/>
      <c r="F120" s="77"/>
      <c r="G120" s="77"/>
      <c r="H120" s="77"/>
      <c r="I120" s="77"/>
      <c r="J120" s="77"/>
      <c r="K120" s="77"/>
      <c r="L120" s="134"/>
      <c r="M120" s="77"/>
      <c r="N120" s="77"/>
    </row>
    <row r="121" spans="1:14" s="106" customFormat="1">
      <c r="A121" s="73"/>
      <c r="B121" s="78"/>
      <c r="C121" s="77"/>
      <c r="D121" s="134"/>
      <c r="E121" s="77"/>
      <c r="F121" s="77"/>
      <c r="G121" s="77"/>
      <c r="H121" s="77"/>
      <c r="I121" s="77"/>
      <c r="J121" s="77"/>
      <c r="K121" s="77"/>
      <c r="L121" s="134"/>
      <c r="M121" s="77"/>
      <c r="N121" s="77"/>
    </row>
    <row r="122" spans="1:14" s="106" customFormat="1">
      <c r="A122" s="73"/>
      <c r="B122" s="78"/>
      <c r="C122" s="79"/>
      <c r="D122" s="79"/>
      <c r="E122" s="80"/>
      <c r="F122" s="77"/>
      <c r="G122" s="77"/>
      <c r="H122" s="77"/>
      <c r="I122" s="77"/>
      <c r="J122" s="77"/>
    </row>
    <row r="123" spans="1:14" s="106" customFormat="1">
      <c r="A123" s="73"/>
      <c r="B123" s="78"/>
      <c r="C123" s="77"/>
      <c r="D123" s="134"/>
      <c r="E123" s="77"/>
      <c r="F123" s="77"/>
    </row>
    <row r="124" spans="1:14" s="106" customFormat="1">
      <c r="A124" s="73"/>
      <c r="B124" s="78"/>
      <c r="C124" s="79"/>
      <c r="D124" s="79"/>
      <c r="E124" s="80"/>
      <c r="F124" s="77"/>
      <c r="G124" s="77"/>
      <c r="H124" s="77"/>
      <c r="I124" s="77"/>
      <c r="J124" s="77"/>
    </row>
    <row r="125" spans="1:14" s="106" customFormat="1">
      <c r="A125" s="73"/>
      <c r="B125" s="78"/>
      <c r="C125" s="77"/>
      <c r="D125" s="138"/>
      <c r="E125" s="77"/>
      <c r="F125" s="138"/>
      <c r="G125" s="77"/>
      <c r="H125" s="77"/>
      <c r="I125" s="77"/>
      <c r="J125" s="77"/>
      <c r="K125" s="77"/>
      <c r="L125" s="77"/>
      <c r="M125" s="77"/>
      <c r="N125" s="138"/>
    </row>
    <row r="126" spans="1:14" s="106" customFormat="1">
      <c r="A126" s="73"/>
      <c r="B126" s="78"/>
      <c r="C126" s="79"/>
      <c r="D126" s="137"/>
      <c r="E126" s="103"/>
      <c r="F126" s="77"/>
      <c r="G126" s="77"/>
      <c r="H126" s="77"/>
      <c r="I126" s="77"/>
      <c r="J126" s="77"/>
      <c r="K126" s="77"/>
      <c r="L126" s="77"/>
      <c r="M126" s="77"/>
      <c r="N126" s="77"/>
    </row>
    <row r="127" spans="1:14" s="106" customFormat="1">
      <c r="A127" s="73"/>
      <c r="B127" s="78"/>
      <c r="C127" s="79"/>
      <c r="D127" s="79"/>
      <c r="E127" s="77"/>
      <c r="F127" s="77"/>
      <c r="G127" s="77"/>
      <c r="H127" s="77"/>
      <c r="I127" s="77"/>
      <c r="J127" s="134"/>
      <c r="K127" s="77"/>
      <c r="L127" s="77"/>
      <c r="M127" s="77"/>
      <c r="N127" s="77"/>
    </row>
    <row r="128" spans="1:14" s="106" customFormat="1">
      <c r="A128" s="73"/>
      <c r="B128" s="78"/>
      <c r="C128" s="79"/>
      <c r="D128" s="79"/>
      <c r="E128" s="77"/>
      <c r="F128" s="77"/>
      <c r="G128" s="77"/>
      <c r="H128" s="77"/>
      <c r="I128" s="77"/>
      <c r="J128" s="134"/>
      <c r="K128" s="77"/>
      <c r="L128" s="77"/>
      <c r="M128" s="77"/>
      <c r="N128" s="77"/>
    </row>
    <row r="129" spans="1:14" s="106" customFormat="1">
      <c r="A129" s="73"/>
      <c r="B129" s="78"/>
      <c r="C129" s="79"/>
      <c r="D129" s="79"/>
      <c r="E129" s="77"/>
      <c r="F129" s="77"/>
      <c r="G129" s="77"/>
      <c r="H129" s="77"/>
      <c r="I129" s="77"/>
      <c r="J129" s="134"/>
      <c r="K129" s="77"/>
      <c r="L129" s="77"/>
      <c r="M129" s="77"/>
      <c r="N129" s="77"/>
    </row>
    <row r="130" spans="1:14" s="106" customFormat="1">
      <c r="A130" s="73"/>
      <c r="B130" s="78"/>
      <c r="C130" s="79"/>
      <c r="D130" s="77"/>
      <c r="E130" s="77"/>
      <c r="F130" s="77"/>
      <c r="G130" s="77"/>
      <c r="H130" s="77"/>
      <c r="I130" s="77"/>
      <c r="J130" s="134"/>
      <c r="K130" s="77"/>
      <c r="L130" s="77"/>
      <c r="M130" s="77"/>
      <c r="N130" s="77"/>
    </row>
    <row r="131" spans="1:14" s="106" customFormat="1">
      <c r="A131" s="73"/>
      <c r="B131" s="78"/>
      <c r="C131" s="79"/>
      <c r="D131" s="77"/>
      <c r="E131" s="77"/>
      <c r="F131" s="77"/>
      <c r="G131" s="77"/>
      <c r="H131" s="77"/>
      <c r="I131" s="77"/>
      <c r="J131" s="134"/>
      <c r="K131" s="77"/>
      <c r="L131" s="77"/>
      <c r="M131" s="77"/>
      <c r="N131" s="77"/>
    </row>
    <row r="132" spans="1:14" s="106" customFormat="1">
      <c r="A132" s="73"/>
      <c r="B132" s="78"/>
      <c r="C132" s="79"/>
      <c r="D132" s="79"/>
      <c r="E132" s="80"/>
      <c r="F132" s="77"/>
      <c r="G132" s="77"/>
      <c r="H132" s="77"/>
      <c r="I132" s="77"/>
      <c r="J132" s="77"/>
      <c r="K132" s="77"/>
      <c r="L132" s="77"/>
      <c r="M132" s="77"/>
      <c r="N132" s="138"/>
    </row>
    <row r="133" spans="1:14" s="106" customFormat="1">
      <c r="A133" s="73"/>
      <c r="B133" s="78"/>
      <c r="C133" s="79"/>
      <c r="D133" s="79"/>
      <c r="E133" s="139"/>
      <c r="F133" s="138"/>
      <c r="G133" s="77"/>
      <c r="H133" s="77"/>
      <c r="I133" s="77"/>
      <c r="J133" s="77"/>
      <c r="K133" s="77"/>
      <c r="L133" s="77"/>
      <c r="M133" s="77"/>
      <c r="N133" s="77"/>
    </row>
    <row r="134" spans="1:14" s="106" customFormat="1">
      <c r="A134" s="73"/>
      <c r="B134" s="78"/>
      <c r="C134" s="79"/>
      <c r="D134" s="135"/>
      <c r="E134" s="140"/>
      <c r="F134" s="77"/>
      <c r="G134" s="77"/>
      <c r="H134" s="138"/>
      <c r="I134" s="77"/>
      <c r="J134" s="77"/>
      <c r="K134" s="77"/>
      <c r="L134" s="77"/>
      <c r="M134" s="77"/>
      <c r="N134" s="77"/>
    </row>
    <row r="135" spans="1:14" s="106" customFormat="1">
      <c r="A135" s="73"/>
      <c r="B135" s="96"/>
      <c r="C135" s="79"/>
      <c r="D135" s="135"/>
      <c r="E135" s="140"/>
      <c r="F135" s="77"/>
      <c r="G135" s="77"/>
      <c r="H135" s="138"/>
      <c r="I135" s="77"/>
      <c r="J135" s="77"/>
      <c r="K135" s="77"/>
      <c r="L135" s="77"/>
      <c r="M135" s="77"/>
      <c r="N135" s="77"/>
    </row>
    <row r="136" spans="1:14" s="106" customFormat="1">
      <c r="A136" s="73"/>
      <c r="B136" s="115"/>
      <c r="C136" s="103"/>
      <c r="D136" s="137"/>
      <c r="E136" s="81"/>
      <c r="F136" s="81"/>
      <c r="G136" s="117"/>
      <c r="H136" s="117"/>
      <c r="I136" s="117"/>
      <c r="J136" s="117"/>
      <c r="K136" s="117"/>
      <c r="L136" s="117"/>
      <c r="M136" s="117"/>
    </row>
    <row r="137" spans="1:14" s="106" customFormat="1">
      <c r="A137" s="118"/>
      <c r="B137" s="124"/>
      <c r="C137" s="116"/>
      <c r="D137" s="116"/>
      <c r="E137" s="116"/>
      <c r="F137" s="116"/>
      <c r="G137" s="141"/>
      <c r="H137" s="117"/>
      <c r="I137" s="117"/>
      <c r="J137" s="117"/>
      <c r="K137" s="117"/>
      <c r="L137" s="117"/>
      <c r="M137" s="117"/>
    </row>
    <row r="138" spans="1:14" s="106" customFormat="1">
      <c r="A138" s="118"/>
      <c r="B138" s="96"/>
      <c r="C138" s="81"/>
      <c r="D138" s="81"/>
      <c r="E138" s="81"/>
      <c r="F138" s="81"/>
      <c r="G138" s="81"/>
      <c r="H138" s="97"/>
      <c r="I138" s="142"/>
      <c r="J138" s="103"/>
      <c r="K138" s="117"/>
      <c r="L138" s="117"/>
      <c r="M138" s="117"/>
    </row>
    <row r="139" spans="1:14" s="106" customFormat="1">
      <c r="A139" s="118"/>
      <c r="B139" s="96"/>
      <c r="C139" s="116"/>
      <c r="D139" s="116"/>
      <c r="E139" s="123"/>
      <c r="F139" s="116"/>
      <c r="G139" s="141"/>
      <c r="H139" s="117"/>
      <c r="I139" s="117"/>
      <c r="J139" s="117"/>
      <c r="K139" s="117"/>
      <c r="L139" s="117"/>
      <c r="M139" s="117"/>
    </row>
    <row r="140" spans="1:14" s="106" customFormat="1">
      <c r="A140" s="73"/>
      <c r="B140" s="143"/>
      <c r="C140" s="103"/>
      <c r="D140" s="137"/>
      <c r="E140" s="81"/>
      <c r="F140" s="81"/>
      <c r="G140" s="118"/>
      <c r="H140" s="117"/>
      <c r="I140" s="117"/>
      <c r="J140" s="117"/>
      <c r="K140" s="117"/>
      <c r="L140" s="117"/>
      <c r="M140" s="117"/>
    </row>
    <row r="141" spans="1:14" s="106" customFormat="1">
      <c r="A141" s="73"/>
      <c r="B141" s="124"/>
      <c r="C141" s="81"/>
      <c r="D141" s="79"/>
      <c r="E141" s="81"/>
      <c r="F141" s="81"/>
      <c r="G141" s="118"/>
      <c r="H141" s="144"/>
      <c r="I141" s="118"/>
      <c r="J141" s="97"/>
      <c r="K141" s="117"/>
      <c r="L141" s="117"/>
      <c r="M141" s="117"/>
    </row>
    <row r="142" spans="1:14" s="106" customFormat="1">
      <c r="A142" s="122"/>
      <c r="B142" s="124"/>
      <c r="C142" s="81"/>
      <c r="D142" s="116"/>
      <c r="E142" s="81"/>
      <c r="F142" s="145"/>
      <c r="G142" s="146"/>
      <c r="H142" s="97"/>
      <c r="I142" s="147"/>
      <c r="K142" s="117"/>
      <c r="L142" s="117"/>
      <c r="M142" s="117"/>
    </row>
    <row r="143" spans="1:14" s="106" customFormat="1">
      <c r="A143" s="122"/>
      <c r="B143" s="124"/>
      <c r="C143" s="81"/>
      <c r="D143" s="116"/>
      <c r="E143" s="81"/>
      <c r="F143" s="116"/>
      <c r="G143" s="118"/>
      <c r="H143" s="144"/>
      <c r="I143" s="118"/>
      <c r="J143" s="118"/>
      <c r="K143" s="117"/>
      <c r="L143" s="117"/>
      <c r="M143" s="117"/>
    </row>
    <row r="144" spans="1:14" s="106" customFormat="1">
      <c r="A144" s="118"/>
      <c r="B144" s="96"/>
      <c r="C144" s="81"/>
      <c r="D144" s="81"/>
      <c r="E144" s="81"/>
      <c r="F144" s="81"/>
      <c r="G144" s="81"/>
      <c r="H144" s="121"/>
      <c r="I144" s="118"/>
      <c r="J144" s="118"/>
      <c r="K144" s="117"/>
      <c r="L144" s="117"/>
      <c r="M144" s="117"/>
    </row>
    <row r="145" spans="1:13" s="106" customFormat="1">
      <c r="A145" s="118"/>
      <c r="B145" s="96"/>
      <c r="C145" s="81"/>
      <c r="D145" s="81"/>
      <c r="E145" s="81"/>
      <c r="F145" s="146"/>
      <c r="G145" s="146"/>
      <c r="H145" s="97"/>
      <c r="I145" s="148"/>
      <c r="J145" s="118"/>
      <c r="K145" s="117"/>
      <c r="L145" s="117"/>
      <c r="M145" s="117"/>
    </row>
    <row r="146" spans="1:13" s="106" customFormat="1">
      <c r="A146" s="122"/>
      <c r="B146" s="124"/>
      <c r="C146" s="81"/>
      <c r="D146" s="149"/>
      <c r="E146" s="81"/>
      <c r="F146" s="133"/>
      <c r="G146" s="118"/>
      <c r="H146" s="144"/>
      <c r="I146" s="118"/>
      <c r="J146" s="118"/>
      <c r="K146" s="117"/>
      <c r="L146" s="117"/>
      <c r="M146" s="117"/>
    </row>
    <row r="147" spans="1:13" s="106" customFormat="1">
      <c r="A147" s="122"/>
      <c r="B147" s="124"/>
      <c r="C147" s="81"/>
      <c r="D147" s="116"/>
      <c r="E147" s="81"/>
      <c r="F147" s="145"/>
      <c r="G147" s="146"/>
      <c r="H147" s="97"/>
      <c r="I147" s="148"/>
      <c r="J147" s="117"/>
      <c r="K147" s="117"/>
      <c r="L147" s="117"/>
      <c r="M147" s="117"/>
    </row>
    <row r="148" spans="1:13" s="106" customFormat="1">
      <c r="A148" s="122"/>
      <c r="B148" s="124"/>
      <c r="C148" s="81"/>
      <c r="D148" s="116"/>
      <c r="E148" s="81"/>
      <c r="F148" s="145"/>
      <c r="G148" s="146"/>
      <c r="H148" s="97"/>
      <c r="I148" s="148"/>
      <c r="J148" s="117"/>
      <c r="K148" s="117"/>
      <c r="L148" s="117"/>
      <c r="M148" s="117"/>
    </row>
    <row r="149" spans="1:13" s="106" customFormat="1">
      <c r="A149" s="122"/>
      <c r="B149" s="124"/>
      <c r="C149" s="81"/>
      <c r="D149" s="81"/>
      <c r="E149" s="81"/>
      <c r="F149" s="81"/>
      <c r="G149" s="81"/>
      <c r="H149" s="121"/>
      <c r="I149" s="118"/>
      <c r="J149" s="118"/>
      <c r="K149" s="117"/>
      <c r="L149" s="117"/>
      <c r="M149" s="117"/>
    </row>
    <row r="150" spans="1:13" s="106" customFormat="1">
      <c r="A150" s="122"/>
      <c r="B150" s="115"/>
      <c r="C150" s="81"/>
      <c r="D150" s="81"/>
      <c r="E150" s="81"/>
      <c r="F150" s="145"/>
      <c r="G150" s="146"/>
      <c r="H150" s="81"/>
      <c r="I150" s="148"/>
      <c r="J150" s="117"/>
      <c r="K150" s="117"/>
      <c r="L150" s="117"/>
      <c r="M150" s="117"/>
    </row>
    <row r="151" spans="1:13" s="106" customFormat="1">
      <c r="A151" s="122"/>
      <c r="B151" s="115"/>
      <c r="C151" s="81"/>
      <c r="D151" s="150"/>
      <c r="E151" s="132"/>
      <c r="F151" s="81"/>
      <c r="G151" s="118"/>
      <c r="H151" s="81"/>
      <c r="I151" s="151"/>
      <c r="J151" s="117"/>
      <c r="K151" s="117"/>
      <c r="L151" s="117"/>
      <c r="M151" s="117"/>
    </row>
    <row r="152" spans="1:13" s="106" customFormat="1">
      <c r="A152" s="118"/>
      <c r="B152" s="96"/>
      <c r="C152" s="116"/>
      <c r="D152" s="116"/>
      <c r="E152" s="116"/>
      <c r="F152" s="116"/>
      <c r="G152" s="117"/>
      <c r="H152" s="117"/>
      <c r="I152" s="117"/>
      <c r="J152" s="117"/>
      <c r="K152" s="117"/>
      <c r="L152" s="117"/>
      <c r="M152" s="117"/>
    </row>
    <row r="153" spans="1:13" s="106" customFormat="1">
      <c r="A153" s="73"/>
      <c r="B153" s="115"/>
      <c r="C153" s="103"/>
      <c r="D153" s="137"/>
      <c r="E153" s="116"/>
      <c r="F153" s="116"/>
      <c r="G153" s="117"/>
      <c r="H153" s="117"/>
      <c r="I153" s="117"/>
      <c r="J153" s="117"/>
      <c r="K153" s="117"/>
      <c r="L153" s="117"/>
      <c r="M153" s="117"/>
    </row>
    <row r="154" spans="1:13" s="106" customFormat="1">
      <c r="A154" s="73"/>
      <c r="B154" s="115"/>
      <c r="C154" s="116"/>
      <c r="D154" s="116"/>
      <c r="E154" s="116"/>
      <c r="F154" s="116"/>
      <c r="G154" s="117"/>
      <c r="H154" s="117"/>
      <c r="I154" s="117"/>
      <c r="J154" s="117"/>
      <c r="K154" s="117"/>
      <c r="L154" s="117"/>
      <c r="M154" s="117"/>
    </row>
    <row r="155" spans="1:13" s="106" customFormat="1">
      <c r="A155" s="118"/>
      <c r="B155" s="96"/>
      <c r="C155" s="81"/>
      <c r="D155" s="81"/>
      <c r="E155" s="81"/>
      <c r="F155" s="81"/>
      <c r="G155" s="81"/>
      <c r="H155" s="118"/>
      <c r="I155" s="97"/>
      <c r="J155" s="117"/>
      <c r="K155" s="117"/>
      <c r="L155" s="117"/>
      <c r="M155" s="117"/>
    </row>
    <row r="156" spans="1:13" s="106" customFormat="1">
      <c r="A156" s="118"/>
      <c r="B156" s="96"/>
      <c r="C156" s="81"/>
      <c r="D156" s="81"/>
      <c r="E156" s="81"/>
      <c r="F156" s="81"/>
      <c r="G156" s="81"/>
      <c r="H156" s="118"/>
      <c r="I156" s="97"/>
      <c r="J156" s="117"/>
      <c r="K156" s="117"/>
      <c r="L156" s="117"/>
      <c r="M156" s="117"/>
    </row>
    <row r="157" spans="1:13" s="106" customFormat="1">
      <c r="A157" s="118"/>
      <c r="B157" s="96"/>
      <c r="C157" s="81"/>
      <c r="D157" s="81"/>
      <c r="E157" s="81"/>
      <c r="F157" s="81"/>
      <c r="G157" s="81"/>
      <c r="H157" s="118"/>
      <c r="I157" s="97"/>
      <c r="J157" s="117"/>
      <c r="K157" s="117"/>
      <c r="L157" s="117"/>
      <c r="M157" s="117"/>
    </row>
    <row r="158" spans="1:13" s="106" customFormat="1">
      <c r="A158" s="118"/>
      <c r="B158" s="96"/>
      <c r="C158" s="81"/>
      <c r="D158" s="125"/>
      <c r="E158" s="120"/>
      <c r="F158" s="125"/>
      <c r="H158" s="117"/>
      <c r="I158" s="117"/>
      <c r="J158" s="117"/>
      <c r="K158" s="117"/>
      <c r="L158" s="117"/>
      <c r="M158" s="117"/>
    </row>
    <row r="159" spans="1:13" s="106" customFormat="1">
      <c r="A159" s="118"/>
      <c r="B159" s="96"/>
      <c r="C159" s="81"/>
      <c r="D159" s="125"/>
      <c r="E159" s="120"/>
      <c r="F159" s="125"/>
      <c r="H159" s="117"/>
      <c r="I159" s="117"/>
      <c r="J159" s="117"/>
      <c r="K159" s="117"/>
      <c r="L159" s="117"/>
      <c r="M159" s="117"/>
    </row>
    <row r="160" spans="1:13" s="106" customFormat="1">
      <c r="A160" s="73"/>
      <c r="B160" s="115"/>
      <c r="C160" s="103"/>
      <c r="D160" s="137"/>
      <c r="E160" s="120"/>
      <c r="F160" s="125"/>
      <c r="H160" s="117"/>
      <c r="I160" s="117"/>
      <c r="J160" s="117"/>
      <c r="K160" s="117"/>
      <c r="L160" s="117"/>
      <c r="M160" s="117"/>
    </row>
    <row r="161" spans="1:13" s="106" customFormat="1">
      <c r="A161" s="118"/>
      <c r="B161" s="96"/>
      <c r="C161" s="81"/>
      <c r="D161" s="125"/>
      <c r="E161" s="120"/>
      <c r="F161" s="125"/>
      <c r="H161" s="117"/>
      <c r="I161" s="117"/>
      <c r="J161" s="117"/>
      <c r="K161" s="117"/>
      <c r="L161" s="117"/>
      <c r="M161" s="117"/>
    </row>
    <row r="162" spans="1:13" s="106" customFormat="1">
      <c r="A162" s="118"/>
      <c r="B162" s="96"/>
      <c r="C162" s="81"/>
      <c r="D162" s="81"/>
      <c r="E162" s="81"/>
      <c r="F162" s="81"/>
      <c r="G162" s="81"/>
      <c r="H162" s="142"/>
      <c r="I162" s="152"/>
      <c r="J162" s="118"/>
      <c r="K162" s="117"/>
      <c r="L162" s="117"/>
      <c r="M162" s="117"/>
    </row>
    <row r="163" spans="1:13" s="106" customFormat="1">
      <c r="A163" s="118"/>
      <c r="B163" s="96"/>
      <c r="C163" s="116"/>
      <c r="D163" s="116"/>
      <c r="E163" s="116"/>
      <c r="F163" s="116"/>
      <c r="G163" s="117"/>
      <c r="H163" s="117"/>
      <c r="I163" s="117"/>
      <c r="J163" s="117"/>
      <c r="K163" s="117"/>
      <c r="L163" s="117"/>
      <c r="M163" s="117"/>
    </row>
    <row r="164" spans="1:13" s="106" customFormat="1">
      <c r="A164" s="73"/>
      <c r="B164" s="115"/>
      <c r="C164" s="103"/>
      <c r="D164" s="137"/>
      <c r="E164" s="116"/>
      <c r="F164" s="116"/>
      <c r="G164" s="117"/>
      <c r="H164" s="117"/>
      <c r="I164" s="117"/>
      <c r="J164" s="117"/>
      <c r="K164" s="117"/>
      <c r="L164" s="117"/>
      <c r="M164" s="117"/>
    </row>
    <row r="165" spans="1:13" s="106" customFormat="1">
      <c r="A165" s="73"/>
      <c r="B165" s="115"/>
      <c r="C165" s="133"/>
      <c r="D165" s="116"/>
      <c r="E165" s="116"/>
      <c r="F165" s="146"/>
      <c r="G165" s="116"/>
      <c r="H165" s="117"/>
      <c r="I165" s="117"/>
      <c r="J165" s="117"/>
      <c r="K165" s="117"/>
      <c r="L165" s="117"/>
      <c r="M165" s="117"/>
    </row>
    <row r="166" spans="1:13" s="106" customFormat="1">
      <c r="A166" s="118"/>
      <c r="B166" s="96"/>
      <c r="C166" s="153"/>
      <c r="D166" s="81"/>
      <c r="E166" s="81"/>
      <c r="F166" s="145"/>
      <c r="G166" s="81"/>
      <c r="H166" s="97"/>
      <c r="I166" s="118"/>
      <c r="J166" s="116"/>
      <c r="K166" s="117"/>
      <c r="L166" s="117"/>
      <c r="M166" s="117"/>
    </row>
    <row r="167" spans="1:13" s="106" customFormat="1">
      <c r="A167" s="118"/>
      <c r="B167" s="96"/>
      <c r="C167" s="153"/>
      <c r="D167" s="81"/>
      <c r="E167" s="81"/>
      <c r="F167" s="145"/>
      <c r="G167" s="81"/>
      <c r="H167" s="97"/>
      <c r="I167" s="118"/>
      <c r="J167" s="116"/>
      <c r="K167" s="117"/>
      <c r="L167" s="117"/>
      <c r="M167" s="117"/>
    </row>
    <row r="168" spans="1:13" s="106" customFormat="1">
      <c r="A168" s="118"/>
      <c r="B168" s="96"/>
      <c r="C168" s="81"/>
      <c r="D168" s="81"/>
      <c r="E168" s="81"/>
      <c r="F168" s="145"/>
      <c r="G168" s="81"/>
      <c r="H168" s="97"/>
      <c r="I168" s="118"/>
      <c r="J168" s="116"/>
      <c r="K168" s="117"/>
      <c r="L168" s="117"/>
      <c r="M168" s="117"/>
    </row>
    <row r="169" spans="1:13" s="106" customFormat="1">
      <c r="A169" s="118"/>
      <c r="B169" s="96"/>
      <c r="C169" s="81"/>
      <c r="D169" s="81"/>
      <c r="E169" s="81"/>
      <c r="F169" s="145"/>
      <c r="G169" s="81"/>
      <c r="H169" s="97"/>
      <c r="I169" s="118"/>
      <c r="J169" s="116"/>
      <c r="K169" s="117"/>
      <c r="L169" s="117"/>
      <c r="M169" s="117"/>
    </row>
    <row r="170" spans="1:13" s="106" customFormat="1">
      <c r="A170" s="118"/>
      <c r="B170" s="96"/>
      <c r="C170" s="81"/>
      <c r="D170" s="125"/>
      <c r="E170" s="132"/>
      <c r="F170" s="116"/>
      <c r="G170" s="154"/>
      <c r="H170" s="117"/>
      <c r="I170" s="117"/>
      <c r="J170" s="117"/>
      <c r="K170" s="117"/>
      <c r="L170" s="117"/>
      <c r="M170" s="117"/>
    </row>
    <row r="171" spans="1:13" s="106" customFormat="1">
      <c r="A171" s="118"/>
      <c r="B171" s="96"/>
      <c r="C171" s="81"/>
      <c r="D171" s="116"/>
      <c r="E171" s="116"/>
      <c r="F171" s="116"/>
      <c r="G171" s="117"/>
      <c r="H171" s="117"/>
      <c r="I171" s="117"/>
      <c r="J171" s="117"/>
      <c r="K171" s="116"/>
      <c r="L171" s="117"/>
      <c r="M171" s="117"/>
    </row>
    <row r="172" spans="1:13" s="106" customFormat="1">
      <c r="A172" s="73"/>
      <c r="B172" s="102"/>
      <c r="C172" s="103"/>
      <c r="D172" s="104"/>
      <c r="E172" s="105"/>
      <c r="F172" s="105"/>
      <c r="G172" s="105"/>
      <c r="H172" s="105"/>
    </row>
    <row r="173" spans="1:13" s="106" customFormat="1">
      <c r="A173" s="73"/>
      <c r="B173" s="102"/>
      <c r="C173" s="73"/>
      <c r="D173" s="127"/>
      <c r="E173" s="105"/>
      <c r="F173" s="105"/>
      <c r="G173" s="105"/>
      <c r="H173" s="105"/>
    </row>
    <row r="174" spans="1:13" s="106" customFormat="1">
      <c r="A174" s="73"/>
      <c r="B174" s="102"/>
      <c r="C174" s="80"/>
      <c r="D174" s="79"/>
      <c r="E174" s="77"/>
      <c r="F174" s="77"/>
      <c r="G174" s="77"/>
      <c r="H174" s="77"/>
      <c r="I174" s="77"/>
      <c r="J174" s="134"/>
      <c r="K174" s="110"/>
      <c r="L174" s="77"/>
      <c r="M174" s="113"/>
    </row>
    <row r="175" spans="1:13" s="106" customFormat="1">
      <c r="A175" s="73"/>
      <c r="B175" s="102"/>
      <c r="C175" s="80"/>
      <c r="D175" s="79"/>
      <c r="E175" s="77"/>
      <c r="F175" s="77"/>
      <c r="G175" s="77"/>
      <c r="H175" s="77"/>
      <c r="I175" s="77"/>
      <c r="J175" s="134"/>
      <c r="K175" s="110"/>
      <c r="L175" s="77"/>
      <c r="M175" s="113"/>
    </row>
    <row r="176" spans="1:13" s="106" customFormat="1">
      <c r="A176" s="73"/>
      <c r="B176" s="102"/>
      <c r="C176" s="80"/>
      <c r="D176" s="79"/>
      <c r="E176" s="77"/>
      <c r="F176" s="77"/>
      <c r="G176" s="77"/>
      <c r="H176" s="77"/>
      <c r="I176" s="77"/>
      <c r="J176" s="77"/>
      <c r="K176" s="110"/>
      <c r="L176" s="126"/>
      <c r="M176" s="113"/>
    </row>
    <row r="177" spans="1:14" s="106" customFormat="1">
      <c r="A177" s="73"/>
      <c r="B177" s="102"/>
      <c r="C177" s="80"/>
      <c r="D177" s="155"/>
      <c r="E177" s="77"/>
      <c r="F177" s="77"/>
      <c r="G177" s="77"/>
      <c r="H177" s="77"/>
      <c r="I177" s="77"/>
      <c r="J177" s="77"/>
      <c r="K177" s="110"/>
      <c r="L177" s="126"/>
      <c r="M177" s="113"/>
    </row>
    <row r="178" spans="1:14" s="106" customFormat="1">
      <c r="A178" s="73"/>
      <c r="B178" s="102"/>
      <c r="C178" s="80"/>
      <c r="D178" s="79"/>
      <c r="E178" s="77"/>
      <c r="F178" s="77"/>
      <c r="G178" s="77"/>
      <c r="H178" s="77"/>
      <c r="I178" s="77"/>
      <c r="J178" s="77"/>
      <c r="K178" s="110"/>
      <c r="L178" s="126"/>
      <c r="M178" s="113"/>
    </row>
    <row r="179" spans="1:14" s="106" customFormat="1">
      <c r="A179" s="73"/>
      <c r="B179" s="78"/>
      <c r="C179" s="79"/>
      <c r="D179" s="77"/>
      <c r="E179" s="77"/>
      <c r="F179" s="77"/>
      <c r="G179" s="77"/>
      <c r="H179" s="77"/>
      <c r="I179" s="77"/>
      <c r="J179" s="134"/>
      <c r="K179" s="77"/>
      <c r="L179" s="77"/>
      <c r="M179" s="77"/>
      <c r="N179" s="77"/>
    </row>
    <row r="180" spans="1:14" s="106" customFormat="1">
      <c r="A180" s="73"/>
      <c r="B180" s="102"/>
      <c r="C180" s="80"/>
      <c r="D180" s="79"/>
      <c r="E180" s="77"/>
      <c r="F180" s="77"/>
      <c r="G180" s="77"/>
      <c r="H180" s="77"/>
      <c r="I180" s="77"/>
      <c r="J180" s="77"/>
      <c r="K180" s="110"/>
      <c r="L180" s="126"/>
      <c r="M180" s="113"/>
    </row>
    <row r="181" spans="1:14" s="106" customFormat="1">
      <c r="A181" s="73"/>
      <c r="B181" s="102"/>
      <c r="C181" s="80"/>
      <c r="D181" s="135"/>
      <c r="E181" s="136"/>
      <c r="F181" s="77"/>
      <c r="G181" s="77"/>
      <c r="H181" s="77"/>
      <c r="I181" s="77"/>
      <c r="J181" s="77"/>
      <c r="K181" s="110"/>
      <c r="L181" s="126"/>
      <c r="M181" s="113"/>
    </row>
    <row r="182" spans="1:14" s="106" customFormat="1">
      <c r="A182" s="73"/>
      <c r="B182" s="102"/>
      <c r="C182" s="73"/>
      <c r="D182" s="79"/>
      <c r="E182" s="77"/>
      <c r="F182" s="77"/>
      <c r="G182" s="77"/>
      <c r="H182" s="77"/>
      <c r="I182" s="77"/>
      <c r="J182" s="77"/>
      <c r="K182" s="105"/>
      <c r="L182" s="105"/>
    </row>
    <row r="183" spans="1:14" s="106" customFormat="1">
      <c r="A183" s="73"/>
      <c r="B183" s="115"/>
      <c r="C183" s="103"/>
      <c r="D183" s="104"/>
      <c r="E183" s="116"/>
      <c r="F183" s="116"/>
      <c r="G183" s="117"/>
      <c r="H183" s="117"/>
      <c r="I183" s="117"/>
      <c r="J183" s="117"/>
      <c r="K183" s="117"/>
      <c r="L183" s="117"/>
      <c r="M183" s="117"/>
    </row>
    <row r="184" spans="1:14" s="106" customFormat="1">
      <c r="A184" s="73"/>
      <c r="B184" s="115"/>
      <c r="C184" s="116"/>
      <c r="D184" s="116"/>
      <c r="E184" s="116"/>
      <c r="F184" s="116"/>
      <c r="G184" s="117"/>
      <c r="H184" s="117"/>
      <c r="I184" s="117"/>
      <c r="J184" s="117"/>
      <c r="K184" s="117"/>
      <c r="L184" s="117"/>
      <c r="M184" s="117"/>
    </row>
    <row r="185" spans="1:14" s="106" customFormat="1">
      <c r="A185" s="73"/>
      <c r="B185" s="102"/>
      <c r="C185" s="80"/>
      <c r="D185" s="79"/>
      <c r="E185" s="77"/>
      <c r="F185" s="77"/>
      <c r="G185" s="77"/>
      <c r="H185" s="77"/>
      <c r="I185" s="77"/>
      <c r="J185" s="77"/>
      <c r="K185" s="110"/>
      <c r="L185" s="77"/>
      <c r="M185" s="156"/>
      <c r="N185" s="110"/>
    </row>
    <row r="186" spans="1:14" s="106" customFormat="1">
      <c r="A186" s="73"/>
      <c r="B186" s="102"/>
      <c r="C186" s="80"/>
      <c r="D186" s="79"/>
      <c r="E186" s="77"/>
      <c r="F186" s="134"/>
      <c r="G186" s="77"/>
      <c r="H186" s="77"/>
      <c r="I186" s="103"/>
      <c r="J186" s="77"/>
      <c r="K186" s="110"/>
      <c r="L186" s="77"/>
      <c r="M186" s="156"/>
      <c r="N186" s="110"/>
    </row>
    <row r="187" spans="1:14" s="106" customFormat="1">
      <c r="A187" s="73"/>
      <c r="B187" s="102"/>
      <c r="C187" s="80"/>
      <c r="D187" s="79"/>
      <c r="E187" s="77"/>
      <c r="F187" s="134"/>
      <c r="G187" s="77"/>
      <c r="H187" s="114"/>
      <c r="I187" s="103"/>
      <c r="J187" s="77"/>
      <c r="K187" s="110"/>
      <c r="L187" s="77"/>
      <c r="M187" s="156"/>
      <c r="N187" s="110"/>
    </row>
    <row r="188" spans="1:14" s="106" customFormat="1">
      <c r="A188" s="73"/>
      <c r="B188" s="102"/>
      <c r="C188" s="80"/>
      <c r="D188" s="79"/>
      <c r="E188" s="77"/>
      <c r="F188" s="157"/>
      <c r="G188" s="77"/>
      <c r="H188" s="157"/>
      <c r="I188" s="77"/>
      <c r="J188" s="77"/>
      <c r="K188" s="110"/>
      <c r="L188" s="77"/>
      <c r="M188" s="156"/>
      <c r="N188" s="110"/>
    </row>
    <row r="189" spans="1:14" s="106" customFormat="1">
      <c r="A189" s="73"/>
      <c r="B189" s="102"/>
      <c r="C189" s="80"/>
      <c r="D189" s="79"/>
      <c r="E189" s="77"/>
      <c r="F189" s="134"/>
      <c r="G189" s="77"/>
      <c r="H189" s="134"/>
      <c r="I189" s="77"/>
      <c r="J189" s="77"/>
      <c r="K189" s="110"/>
      <c r="L189" s="77"/>
      <c r="M189" s="156"/>
      <c r="N189" s="110"/>
    </row>
    <row r="190" spans="1:14" s="106" customFormat="1">
      <c r="A190" s="73"/>
      <c r="B190" s="102"/>
      <c r="C190" s="80"/>
      <c r="D190" s="137"/>
      <c r="E190" s="136"/>
      <c r="F190" s="134"/>
      <c r="G190" s="77"/>
      <c r="H190" s="114"/>
      <c r="I190" s="103"/>
      <c r="J190" s="77"/>
      <c r="K190" s="110"/>
      <c r="L190" s="77"/>
      <c r="M190" s="156"/>
      <c r="N190" s="110"/>
    </row>
    <row r="191" spans="1:14" s="106" customFormat="1">
      <c r="A191" s="73"/>
      <c r="B191" s="102"/>
      <c r="C191" s="80"/>
      <c r="D191" s="79"/>
      <c r="E191" s="77"/>
      <c r="F191" s="77"/>
      <c r="G191" s="77"/>
      <c r="H191" s="77"/>
      <c r="I191" s="77"/>
      <c r="J191" s="77"/>
      <c r="K191" s="110"/>
      <c r="L191" s="77"/>
      <c r="M191" s="156"/>
      <c r="N191" s="110"/>
    </row>
    <row r="192" spans="1:14" s="106" customFormat="1">
      <c r="A192" s="73"/>
      <c r="B192" s="102"/>
      <c r="C192" s="104"/>
      <c r="D192" s="104"/>
      <c r="E192" s="77"/>
      <c r="F192" s="77"/>
      <c r="G192" s="77"/>
      <c r="H192" s="77"/>
      <c r="I192" s="77"/>
      <c r="J192" s="77"/>
      <c r="K192" s="105"/>
      <c r="L192" s="105"/>
    </row>
    <row r="193" spans="1:12" s="106" customFormat="1">
      <c r="A193" s="73"/>
      <c r="B193" s="102"/>
      <c r="C193" s="73"/>
      <c r="D193" s="79"/>
      <c r="E193" s="77"/>
      <c r="F193" s="77"/>
      <c r="G193" s="77"/>
      <c r="H193" s="77"/>
      <c r="I193" s="77"/>
      <c r="J193" s="77"/>
      <c r="K193" s="105"/>
      <c r="L193" s="105"/>
    </row>
    <row r="194" spans="1:12" s="106" customFormat="1">
      <c r="A194" s="73"/>
      <c r="B194" s="102"/>
      <c r="C194" s="80"/>
      <c r="D194" s="79"/>
      <c r="E194" s="77"/>
      <c r="F194" s="77"/>
      <c r="G194" s="77"/>
      <c r="H194" s="114"/>
      <c r="I194" s="158"/>
      <c r="J194" s="77"/>
      <c r="K194" s="105"/>
      <c r="L194" s="105"/>
    </row>
    <row r="195" spans="1:12" s="106" customFormat="1">
      <c r="A195" s="73"/>
      <c r="B195" s="102"/>
      <c r="C195" s="73"/>
      <c r="D195" s="79"/>
      <c r="E195" s="77"/>
      <c r="F195" s="77"/>
      <c r="G195" s="77"/>
      <c r="H195" s="77"/>
      <c r="I195" s="77"/>
      <c r="J195" s="77"/>
      <c r="K195" s="105"/>
      <c r="L195" s="105"/>
    </row>
    <row r="196" spans="1:12" s="106" customFormat="1">
      <c r="A196" s="73"/>
      <c r="B196" s="102"/>
      <c r="C196" s="103"/>
      <c r="D196" s="104"/>
      <c r="E196" s="77"/>
      <c r="F196" s="77"/>
      <c r="G196" s="77"/>
      <c r="H196" s="77"/>
      <c r="I196" s="77"/>
      <c r="J196" s="77"/>
      <c r="K196" s="105"/>
      <c r="L196" s="105"/>
    </row>
    <row r="197" spans="1:12" s="106" customFormat="1">
      <c r="A197" s="73"/>
      <c r="B197" s="102"/>
      <c r="C197" s="73"/>
      <c r="D197" s="79"/>
      <c r="E197" s="77"/>
      <c r="F197" s="77"/>
      <c r="G197" s="77"/>
      <c r="H197" s="77"/>
      <c r="I197" s="77"/>
      <c r="J197" s="77"/>
      <c r="K197" s="105"/>
      <c r="L197" s="105"/>
    </row>
    <row r="198" spans="1:12" s="106" customFormat="1">
      <c r="A198" s="73"/>
      <c r="B198" s="102"/>
      <c r="C198" s="73"/>
      <c r="D198" s="79"/>
      <c r="E198" s="77"/>
      <c r="F198" s="77"/>
      <c r="G198" s="77"/>
      <c r="H198" s="77"/>
      <c r="I198" s="77"/>
      <c r="J198" s="77"/>
      <c r="K198" s="105"/>
      <c r="L198" s="105"/>
    </row>
    <row r="199" spans="1:12" s="106" customFormat="1">
      <c r="A199" s="73"/>
      <c r="B199" s="102"/>
      <c r="C199" s="80"/>
      <c r="D199" s="79"/>
      <c r="E199" s="77"/>
      <c r="F199" s="77"/>
      <c r="G199" s="77"/>
      <c r="H199" s="77"/>
      <c r="I199" s="77"/>
      <c r="J199" s="77"/>
      <c r="K199" s="110"/>
      <c r="L199" s="110"/>
    </row>
    <row r="200" spans="1:12" s="106" customFormat="1">
      <c r="A200" s="73"/>
      <c r="B200" s="102"/>
      <c r="C200" s="77"/>
      <c r="D200" s="77"/>
      <c r="E200" s="159"/>
      <c r="F200" s="77"/>
      <c r="G200" s="77"/>
      <c r="H200" s="136"/>
      <c r="I200" s="77"/>
      <c r="J200" s="77"/>
      <c r="K200" s="110"/>
      <c r="L200" s="110"/>
    </row>
    <row r="201" spans="1:12" s="106" customFormat="1">
      <c r="A201" s="73"/>
      <c r="B201" s="102"/>
      <c r="C201" s="77"/>
      <c r="D201" s="77"/>
      <c r="E201" s="159"/>
      <c r="F201" s="77"/>
      <c r="G201" s="114"/>
      <c r="H201" s="136"/>
      <c r="I201" s="77"/>
      <c r="J201" s="77"/>
      <c r="K201" s="110"/>
      <c r="L201" s="110"/>
    </row>
    <row r="202" spans="1:12" s="106" customFormat="1">
      <c r="A202" s="73"/>
      <c r="B202" s="102"/>
      <c r="C202" s="73"/>
      <c r="D202" s="79"/>
      <c r="E202" s="77"/>
      <c r="F202" s="77"/>
      <c r="G202" s="77"/>
      <c r="H202" s="77"/>
      <c r="I202" s="77"/>
      <c r="J202" s="77"/>
      <c r="K202" s="105"/>
      <c r="L202" s="105"/>
    </row>
    <row r="203" spans="1:12" s="106" customFormat="1">
      <c r="A203" s="73"/>
      <c r="B203" s="102"/>
      <c r="C203" s="80"/>
      <c r="D203" s="79"/>
      <c r="E203" s="77"/>
      <c r="F203" s="77"/>
      <c r="G203" s="77"/>
      <c r="H203" s="77"/>
      <c r="I203" s="77"/>
      <c r="J203" s="134"/>
      <c r="K203" s="110"/>
      <c r="L203" s="110"/>
    </row>
    <row r="204" spans="1:12" s="106" customFormat="1">
      <c r="A204" s="73"/>
      <c r="B204" s="102"/>
      <c r="C204" s="80"/>
      <c r="D204" s="77"/>
      <c r="E204" s="77"/>
      <c r="F204" s="77"/>
      <c r="G204" s="159"/>
      <c r="H204" s="77"/>
      <c r="I204" s="77"/>
      <c r="K204" s="110"/>
      <c r="L204" s="110"/>
    </row>
    <row r="205" spans="1:12" s="106" customFormat="1">
      <c r="A205" s="73"/>
      <c r="B205" s="102"/>
      <c r="C205" s="80"/>
      <c r="D205" s="77"/>
      <c r="E205" s="77"/>
      <c r="F205" s="77"/>
      <c r="G205" s="159"/>
      <c r="H205" s="114"/>
      <c r="I205" s="136"/>
      <c r="J205" s="136"/>
      <c r="K205" s="110"/>
      <c r="L205" s="110"/>
    </row>
    <row r="206" spans="1:12" s="106" customFormat="1">
      <c r="A206" s="73"/>
      <c r="B206" s="102"/>
      <c r="C206" s="77"/>
      <c r="D206" s="77"/>
      <c r="E206" s="159"/>
      <c r="F206" s="77"/>
      <c r="G206" s="114"/>
      <c r="H206" s="136"/>
      <c r="I206" s="77"/>
      <c r="J206" s="77"/>
      <c r="K206" s="110"/>
      <c r="L206" s="110"/>
    </row>
    <row r="207" spans="1:12" s="106" customFormat="1">
      <c r="A207" s="73"/>
      <c r="B207" s="102"/>
      <c r="C207" s="103"/>
      <c r="D207" s="135"/>
      <c r="E207" s="158"/>
      <c r="F207" s="77"/>
      <c r="G207" s="77"/>
      <c r="H207" s="77"/>
      <c r="I207" s="77"/>
      <c r="J207" s="77"/>
      <c r="K207" s="110"/>
      <c r="L207" s="110"/>
    </row>
    <row r="208" spans="1:12" s="106" customFormat="1">
      <c r="A208" s="73"/>
      <c r="B208" s="102"/>
      <c r="C208" s="80"/>
      <c r="D208" s="135"/>
      <c r="E208" s="158"/>
      <c r="F208" s="77"/>
      <c r="G208" s="77"/>
      <c r="H208" s="77"/>
      <c r="I208" s="77"/>
      <c r="J208" s="77"/>
      <c r="K208" s="110"/>
      <c r="L208" s="110"/>
    </row>
    <row r="209" spans="1:12" s="106" customFormat="1">
      <c r="A209" s="73"/>
      <c r="B209" s="102"/>
      <c r="C209" s="80"/>
      <c r="D209" s="79"/>
      <c r="E209" s="158"/>
      <c r="F209" s="77"/>
      <c r="G209" s="77"/>
      <c r="H209" s="77"/>
      <c r="I209" s="77"/>
      <c r="J209" s="77"/>
      <c r="K209" s="110"/>
      <c r="L209" s="110"/>
    </row>
    <row r="210" spans="1:12" s="106" customFormat="1">
      <c r="A210" s="73"/>
      <c r="B210" s="102"/>
      <c r="C210" s="80"/>
      <c r="D210" s="155"/>
      <c r="E210" s="158"/>
      <c r="F210" s="77"/>
      <c r="G210" s="77"/>
      <c r="H210" s="134"/>
      <c r="I210" s="77"/>
      <c r="J210" s="77"/>
      <c r="K210" s="110"/>
      <c r="L210" s="77"/>
    </row>
    <row r="211" spans="1:12" s="106" customFormat="1">
      <c r="A211" s="73"/>
      <c r="B211" s="102"/>
      <c r="C211" s="80"/>
      <c r="D211" s="79"/>
      <c r="E211" s="159"/>
      <c r="F211" s="134"/>
      <c r="G211" s="77"/>
      <c r="H211" s="136"/>
      <c r="I211" s="77"/>
      <c r="J211" s="77"/>
      <c r="K211" s="110"/>
      <c r="L211" s="77"/>
    </row>
    <row r="212" spans="1:12" s="106" customFormat="1">
      <c r="A212" s="73"/>
      <c r="B212" s="102"/>
      <c r="C212" s="80"/>
      <c r="D212" s="79"/>
      <c r="E212" s="159"/>
      <c r="F212" s="134"/>
      <c r="G212" s="114"/>
      <c r="H212" s="136"/>
      <c r="I212" s="77"/>
      <c r="J212" s="77"/>
      <c r="K212" s="110"/>
      <c r="L212" s="77"/>
    </row>
    <row r="213" spans="1:12" s="106" customFormat="1">
      <c r="A213" s="73"/>
      <c r="B213" s="102"/>
      <c r="C213" s="80"/>
      <c r="D213" s="79"/>
      <c r="E213" s="158"/>
      <c r="F213" s="77"/>
      <c r="G213" s="77"/>
      <c r="H213" s="77"/>
      <c r="I213" s="77"/>
      <c r="J213" s="77"/>
      <c r="K213" s="110"/>
      <c r="L213" s="110"/>
    </row>
    <row r="214" spans="1:12" s="106" customFormat="1">
      <c r="A214" s="73"/>
      <c r="B214" s="102"/>
      <c r="C214" s="80"/>
      <c r="D214" s="134"/>
      <c r="E214" s="158"/>
      <c r="F214" s="77"/>
      <c r="G214" s="77"/>
      <c r="H214" s="134"/>
      <c r="I214" s="77"/>
      <c r="J214" s="134"/>
      <c r="K214" s="110"/>
      <c r="L214" s="77"/>
    </row>
    <row r="215" spans="1:12" s="106" customFormat="1">
      <c r="A215" s="73"/>
      <c r="B215" s="102"/>
      <c r="C215" s="80"/>
      <c r="D215" s="79"/>
      <c r="E215" s="80"/>
      <c r="F215" s="79"/>
      <c r="G215" s="159"/>
      <c r="H215" s="134"/>
      <c r="I215" s="114"/>
      <c r="J215" s="136"/>
      <c r="K215" s="110"/>
      <c r="L215" s="77"/>
    </row>
    <row r="216" spans="1:12" s="106" customFormat="1">
      <c r="A216" s="73"/>
      <c r="B216" s="102"/>
      <c r="C216" s="80"/>
      <c r="D216" s="79"/>
      <c r="E216" s="159"/>
      <c r="F216" s="134"/>
      <c r="G216" s="114"/>
      <c r="H216" s="136"/>
      <c r="I216" s="77"/>
      <c r="J216" s="77"/>
      <c r="K216" s="110"/>
      <c r="L216" s="77"/>
    </row>
    <row r="217" spans="1:12" s="106" customFormat="1">
      <c r="A217" s="73"/>
      <c r="B217" s="102"/>
      <c r="C217" s="103"/>
      <c r="D217" s="128"/>
      <c r="E217" s="126"/>
      <c r="G217" s="105"/>
      <c r="H217" s="105"/>
      <c r="I217" s="105"/>
      <c r="J217" s="105"/>
    </row>
    <row r="218" spans="1:12" s="106" customFormat="1">
      <c r="A218" s="73"/>
      <c r="B218" s="102"/>
      <c r="C218" s="80"/>
      <c r="D218" s="75"/>
      <c r="E218" s="126"/>
      <c r="G218" s="105"/>
      <c r="H218" s="105"/>
      <c r="I218" s="105"/>
      <c r="J218" s="105"/>
    </row>
    <row r="219" spans="1:12" s="106" customFormat="1">
      <c r="A219" s="73"/>
      <c r="B219" s="102"/>
      <c r="C219" s="80"/>
      <c r="D219" s="137"/>
      <c r="E219" s="136"/>
      <c r="F219" s="77"/>
      <c r="G219" s="77"/>
      <c r="H219" s="77"/>
      <c r="I219" s="77"/>
      <c r="J219" s="77"/>
      <c r="K219" s="110"/>
      <c r="L219" s="110"/>
    </row>
    <row r="220" spans="1:12" s="106" customFormat="1">
      <c r="A220" s="73"/>
      <c r="B220" s="102"/>
      <c r="C220" s="77"/>
      <c r="D220" s="77"/>
      <c r="E220" s="159"/>
      <c r="F220" s="77"/>
      <c r="G220" s="114"/>
      <c r="H220" s="136"/>
      <c r="I220" s="77"/>
      <c r="J220" s="77"/>
      <c r="K220" s="110"/>
      <c r="L220" s="110"/>
    </row>
    <row r="221" spans="1:12" s="106" customFormat="1">
      <c r="A221" s="73"/>
      <c r="B221" s="102"/>
      <c r="C221" s="103"/>
      <c r="D221" s="128"/>
      <c r="E221" s="158"/>
      <c r="F221" s="158"/>
      <c r="G221" s="103"/>
      <c r="H221" s="105"/>
      <c r="I221" s="105"/>
      <c r="J221" s="105"/>
    </row>
    <row r="222" spans="1:12" s="106" customFormat="1">
      <c r="A222" s="73"/>
      <c r="B222" s="102"/>
      <c r="C222" s="80"/>
      <c r="D222" s="75"/>
      <c r="E222" s="158"/>
      <c r="F222" s="158"/>
      <c r="G222" s="103"/>
      <c r="H222" s="105"/>
      <c r="I222" s="105"/>
      <c r="J222" s="105"/>
    </row>
    <row r="223" spans="1:12" s="106" customFormat="1">
      <c r="A223" s="73"/>
      <c r="B223" s="102"/>
      <c r="C223" s="80"/>
      <c r="D223" s="135"/>
      <c r="E223" s="136"/>
      <c r="F223" s="134"/>
      <c r="G223" s="77"/>
      <c r="H223" s="134"/>
      <c r="I223" s="77"/>
      <c r="J223" s="77"/>
      <c r="K223" s="110"/>
      <c r="L223" s="77"/>
    </row>
    <row r="224" spans="1:12" s="106" customFormat="1">
      <c r="A224" s="73"/>
      <c r="B224" s="102"/>
      <c r="C224" s="80"/>
      <c r="D224" s="79"/>
      <c r="E224" s="159"/>
      <c r="F224" s="134"/>
      <c r="G224" s="114"/>
      <c r="H224" s="136"/>
      <c r="I224" s="77"/>
      <c r="J224" s="77"/>
      <c r="K224" s="110"/>
      <c r="L224" s="110"/>
    </row>
    <row r="225" spans="1:12" s="106" customFormat="1">
      <c r="A225" s="73"/>
      <c r="B225" s="102"/>
      <c r="C225" s="103"/>
      <c r="D225" s="128"/>
      <c r="E225" s="77"/>
      <c r="F225" s="77"/>
      <c r="G225" s="77"/>
      <c r="H225" s="77"/>
      <c r="I225" s="77"/>
      <c r="J225" s="77"/>
      <c r="K225" s="105"/>
      <c r="L225" s="105"/>
    </row>
    <row r="226" spans="1:12" s="106" customFormat="1">
      <c r="A226" s="73"/>
      <c r="B226" s="102"/>
      <c r="C226" s="73"/>
      <c r="D226" s="79"/>
      <c r="E226" s="77"/>
      <c r="F226" s="77"/>
      <c r="G226" s="77"/>
      <c r="H226" s="77"/>
      <c r="I226" s="77"/>
      <c r="J226" s="77"/>
      <c r="K226" s="110"/>
      <c r="L226" s="160"/>
    </row>
    <row r="227" spans="1:12" s="106" customFormat="1">
      <c r="A227" s="73"/>
      <c r="B227" s="102"/>
      <c r="C227" s="80"/>
      <c r="D227" s="79"/>
      <c r="E227" s="77"/>
      <c r="F227" s="77"/>
      <c r="G227" s="77"/>
      <c r="H227" s="77"/>
      <c r="I227" s="77"/>
      <c r="J227" s="134"/>
      <c r="K227" s="110"/>
      <c r="L227" s="110"/>
    </row>
    <row r="228" spans="1:12" s="106" customFormat="1">
      <c r="A228" s="73"/>
      <c r="B228" s="102"/>
      <c r="C228" s="80"/>
      <c r="D228" s="161"/>
      <c r="E228" s="77"/>
      <c r="F228" s="77"/>
      <c r="G228" s="77"/>
      <c r="H228" s="77"/>
      <c r="I228" s="77"/>
      <c r="J228" s="134"/>
      <c r="K228" s="110"/>
      <c r="L228" s="110"/>
    </row>
    <row r="229" spans="1:12" s="106" customFormat="1">
      <c r="A229" s="73"/>
      <c r="B229" s="102"/>
      <c r="C229" s="80"/>
      <c r="D229" s="79"/>
      <c r="E229" s="77"/>
      <c r="F229" s="77"/>
      <c r="G229" s="77"/>
      <c r="H229" s="77"/>
      <c r="I229" s="77"/>
      <c r="J229" s="134"/>
      <c r="K229" s="110"/>
      <c r="L229" s="77"/>
    </row>
    <row r="230" spans="1:12" s="106" customFormat="1">
      <c r="A230" s="73"/>
      <c r="B230" s="102"/>
      <c r="C230" s="80"/>
      <c r="D230" s="161"/>
      <c r="E230" s="77"/>
      <c r="F230" s="77"/>
      <c r="G230" s="77"/>
      <c r="H230" s="77"/>
      <c r="I230" s="77"/>
      <c r="J230" s="134"/>
      <c r="K230" s="110"/>
      <c r="L230" s="77"/>
    </row>
    <row r="231" spans="1:12" s="106" customFormat="1">
      <c r="A231" s="73"/>
      <c r="B231" s="102"/>
      <c r="C231" s="80"/>
      <c r="D231" s="79"/>
      <c r="E231" s="77"/>
      <c r="F231" s="77"/>
      <c r="G231" s="77"/>
      <c r="H231" s="77"/>
      <c r="I231" s="77"/>
      <c r="J231" s="134"/>
      <c r="K231" s="110"/>
      <c r="L231" s="77"/>
    </row>
    <row r="232" spans="1:12" s="106" customFormat="1">
      <c r="A232" s="73"/>
      <c r="B232" s="102"/>
      <c r="C232" s="80"/>
      <c r="D232" s="79"/>
      <c r="E232" s="77"/>
      <c r="F232" s="77"/>
      <c r="G232" s="77"/>
      <c r="H232" s="77"/>
      <c r="I232" s="77"/>
      <c r="J232" s="134"/>
      <c r="K232" s="110"/>
      <c r="L232" s="77"/>
    </row>
    <row r="233" spans="1:12" s="106" customFormat="1">
      <c r="A233" s="73"/>
      <c r="B233" s="102"/>
      <c r="C233" s="80"/>
      <c r="D233" s="161"/>
      <c r="E233" s="77"/>
      <c r="F233" s="77"/>
      <c r="G233" s="77"/>
      <c r="H233" s="77"/>
      <c r="I233" s="77"/>
      <c r="J233" s="134"/>
      <c r="K233" s="110"/>
      <c r="L233" s="77"/>
    </row>
    <row r="234" spans="1:12" s="106" customFormat="1">
      <c r="A234" s="73"/>
      <c r="B234" s="102"/>
      <c r="C234" s="80"/>
      <c r="D234" s="161"/>
      <c r="E234" s="77"/>
      <c r="F234" s="77"/>
      <c r="G234" s="77"/>
      <c r="H234" s="77"/>
      <c r="I234" s="77"/>
      <c r="J234" s="134"/>
      <c r="K234" s="110"/>
      <c r="L234" s="77"/>
    </row>
    <row r="235" spans="1:12" s="106" customFormat="1">
      <c r="A235" s="73"/>
      <c r="B235" s="102"/>
      <c r="C235" s="80"/>
      <c r="D235" s="79"/>
      <c r="E235" s="77"/>
      <c r="F235" s="77"/>
      <c r="G235" s="77"/>
      <c r="H235" s="77"/>
      <c r="I235" s="77"/>
      <c r="J235" s="134"/>
      <c r="K235" s="110"/>
      <c r="L235" s="77"/>
    </row>
    <row r="236" spans="1:12" s="106" customFormat="1">
      <c r="A236" s="73"/>
      <c r="B236" s="102"/>
      <c r="C236" s="80"/>
      <c r="D236" s="161"/>
      <c r="E236" s="77"/>
      <c r="F236" s="77"/>
      <c r="G236" s="77"/>
      <c r="H236" s="77"/>
      <c r="I236" s="77"/>
      <c r="J236" s="134"/>
      <c r="K236" s="110"/>
      <c r="L236" s="77"/>
    </row>
    <row r="237" spans="1:12" s="106" customFormat="1">
      <c r="A237" s="73"/>
      <c r="B237" s="102"/>
      <c r="C237" s="80"/>
      <c r="D237" s="161"/>
      <c r="E237" s="77"/>
      <c r="F237" s="77"/>
      <c r="G237" s="77"/>
      <c r="H237" s="77"/>
      <c r="I237" s="77"/>
      <c r="J237" s="134"/>
      <c r="K237" s="110"/>
      <c r="L237" s="77"/>
    </row>
    <row r="238" spans="1:12" s="106" customFormat="1">
      <c r="A238" s="73"/>
      <c r="B238" s="102"/>
      <c r="C238" s="80"/>
      <c r="D238" s="79"/>
      <c r="E238" s="77"/>
      <c r="F238" s="77"/>
      <c r="G238" s="77"/>
      <c r="H238" s="77"/>
      <c r="I238" s="77"/>
      <c r="J238" s="134"/>
      <c r="K238" s="110"/>
      <c r="L238" s="77"/>
    </row>
    <row r="239" spans="1:12" s="106" customFormat="1">
      <c r="A239" s="73"/>
      <c r="B239" s="102"/>
      <c r="C239" s="80"/>
      <c r="D239" s="161"/>
      <c r="E239" s="77"/>
      <c r="F239" s="77"/>
      <c r="G239" s="77"/>
      <c r="H239" s="77"/>
      <c r="I239" s="77"/>
      <c r="J239" s="134"/>
      <c r="K239" s="110"/>
      <c r="L239" s="77"/>
    </row>
    <row r="240" spans="1:12" s="106" customFormat="1">
      <c r="A240" s="73"/>
      <c r="B240" s="102"/>
      <c r="C240" s="80"/>
      <c r="D240" s="79"/>
      <c r="E240" s="77"/>
      <c r="F240" s="77"/>
      <c r="G240" s="77"/>
      <c r="H240" s="77"/>
      <c r="I240" s="77"/>
      <c r="J240" s="77"/>
      <c r="K240" s="110"/>
      <c r="L240" s="138"/>
    </row>
    <row r="241" spans="1:13" s="106" customFormat="1">
      <c r="A241" s="73"/>
      <c r="B241" s="102"/>
      <c r="C241" s="80"/>
      <c r="D241" s="135"/>
      <c r="E241" s="136"/>
      <c r="F241" s="77"/>
      <c r="G241" s="77"/>
      <c r="H241" s="77"/>
      <c r="I241" s="77"/>
      <c r="J241" s="77"/>
      <c r="K241" s="110"/>
      <c r="L241" s="138"/>
    </row>
    <row r="242" spans="1:13" s="106" customFormat="1">
      <c r="A242" s="73"/>
      <c r="B242" s="102"/>
      <c r="C242" s="80"/>
      <c r="D242" s="137"/>
      <c r="E242" s="103"/>
      <c r="F242" s="77"/>
      <c r="G242" s="77"/>
      <c r="H242" s="77"/>
      <c r="I242" s="77"/>
      <c r="J242" s="77"/>
    </row>
    <row r="243" spans="1:13" s="83" customFormat="1">
      <c r="A243" s="73"/>
      <c r="B243" s="115"/>
      <c r="C243" s="84"/>
      <c r="D243" s="128"/>
      <c r="E243" s="68"/>
      <c r="F243" s="68"/>
      <c r="G243" s="68"/>
      <c r="H243" s="85"/>
      <c r="I243" s="86"/>
    </row>
    <row r="244" spans="1:13" s="83" customFormat="1">
      <c r="A244" s="73"/>
      <c r="B244" s="115"/>
      <c r="C244" s="84"/>
      <c r="D244" s="68"/>
      <c r="E244" s="68"/>
      <c r="F244" s="68"/>
      <c r="G244" s="68"/>
      <c r="H244" s="85"/>
      <c r="I244" s="86"/>
    </row>
    <row r="245" spans="1:13" s="83" customFormat="1">
      <c r="A245" s="88"/>
      <c r="B245" s="87"/>
      <c r="C245" s="88"/>
      <c r="D245" s="135"/>
      <c r="E245" s="136"/>
      <c r="F245" s="77"/>
      <c r="G245" s="77"/>
      <c r="H245" s="77"/>
      <c r="I245" s="77"/>
      <c r="J245" s="77"/>
    </row>
    <row r="246" spans="1:13" s="83" customFormat="1">
      <c r="A246" s="88"/>
      <c r="B246" s="98"/>
      <c r="C246" s="88"/>
      <c r="D246" s="99"/>
      <c r="E246" s="99"/>
      <c r="F246" s="99"/>
      <c r="G246" s="100"/>
      <c r="H246" s="101"/>
    </row>
    <row r="247" spans="1:13" s="106" customFormat="1">
      <c r="A247" s="73"/>
      <c r="B247" s="115"/>
      <c r="C247" s="84"/>
      <c r="D247" s="128"/>
      <c r="E247" s="116"/>
      <c r="F247" s="116"/>
      <c r="G247" s="117"/>
      <c r="H247" s="117"/>
      <c r="I247" s="117"/>
      <c r="J247" s="117"/>
      <c r="K247" s="117"/>
      <c r="L247" s="117"/>
      <c r="M247" s="117"/>
    </row>
    <row r="248" spans="1:13" s="106" customFormat="1">
      <c r="A248" s="73"/>
      <c r="B248" s="115"/>
      <c r="C248" s="116"/>
      <c r="D248" s="116"/>
      <c r="E248" s="116"/>
      <c r="F248" s="116"/>
      <c r="G248" s="117"/>
      <c r="H248" s="117"/>
      <c r="I248" s="117"/>
      <c r="J248" s="117"/>
      <c r="K248" s="117"/>
      <c r="L248" s="117"/>
      <c r="M248" s="117"/>
    </row>
    <row r="249" spans="1:13" s="106" customFormat="1">
      <c r="A249" s="118"/>
      <c r="B249" s="96"/>
      <c r="C249" s="81"/>
      <c r="D249" s="81"/>
      <c r="E249" s="81"/>
      <c r="F249" s="162"/>
      <c r="G249" s="118"/>
      <c r="H249" s="97"/>
      <c r="I249" s="118"/>
      <c r="J249" s="118"/>
      <c r="K249" s="117"/>
      <c r="L249" s="117"/>
      <c r="M249" s="117"/>
    </row>
    <row r="250" spans="1:13" s="106" customFormat="1">
      <c r="A250" s="118"/>
      <c r="B250" s="96"/>
      <c r="C250" s="81"/>
      <c r="D250" s="81"/>
      <c r="E250" s="81"/>
      <c r="F250" s="162"/>
      <c r="G250" s="118"/>
      <c r="H250" s="118"/>
      <c r="I250" s="117"/>
      <c r="J250" s="117"/>
      <c r="K250" s="117"/>
      <c r="L250" s="117"/>
      <c r="M250" s="117"/>
    </row>
    <row r="251" spans="1:13" s="106" customFormat="1">
      <c r="A251" s="118"/>
      <c r="B251" s="96"/>
      <c r="C251" s="81"/>
      <c r="D251" s="81"/>
      <c r="E251" s="81"/>
      <c r="F251" s="97"/>
      <c r="G251" s="118"/>
      <c r="H251" s="118"/>
      <c r="I251" s="118"/>
      <c r="J251" s="118"/>
      <c r="K251" s="117"/>
      <c r="L251" s="117"/>
      <c r="M251" s="117"/>
    </row>
    <row r="252" spans="1:13" s="106" customFormat="1">
      <c r="A252" s="118"/>
      <c r="B252" s="96"/>
      <c r="C252" s="81"/>
      <c r="D252" s="81"/>
      <c r="E252" s="81"/>
      <c r="F252" s="162"/>
      <c r="G252" s="118"/>
      <c r="H252" s="118"/>
      <c r="I252" s="117"/>
      <c r="J252" s="117"/>
      <c r="K252" s="117"/>
      <c r="L252" s="117"/>
      <c r="M252" s="117"/>
    </row>
    <row r="253" spans="1:13" s="106" customFormat="1">
      <c r="A253" s="118"/>
      <c r="B253" s="96"/>
      <c r="C253" s="81"/>
      <c r="D253" s="81"/>
      <c r="E253" s="81"/>
      <c r="F253" s="97"/>
      <c r="G253" s="118"/>
      <c r="H253" s="150"/>
      <c r="I253" s="120"/>
      <c r="J253" s="117"/>
      <c r="K253" s="117"/>
      <c r="L253" s="117"/>
      <c r="M253" s="117"/>
    </row>
    <row r="254" spans="1:13" s="106" customFormat="1">
      <c r="A254" s="156"/>
      <c r="B254" s="163"/>
      <c r="C254" s="133"/>
      <c r="D254" s="133"/>
      <c r="E254" s="133"/>
      <c r="F254" s="133"/>
    </row>
    <row r="255" spans="1:13" s="106" customFormat="1">
      <c r="A255" s="156"/>
      <c r="B255" s="163"/>
      <c r="C255" s="133"/>
      <c r="D255" s="133"/>
      <c r="E255" s="133"/>
      <c r="F255" s="133"/>
    </row>
    <row r="256" spans="1:13" s="106" customFormat="1">
      <c r="A256" s="156"/>
      <c r="B256" s="163"/>
      <c r="C256" s="133"/>
      <c r="D256" s="133"/>
      <c r="E256" s="133"/>
      <c r="F256" s="133"/>
    </row>
  </sheetData>
  <mergeCells count="41">
    <mergeCell ref="I33:J33"/>
    <mergeCell ref="D7:D11"/>
    <mergeCell ref="D12:D16"/>
    <mergeCell ref="D17:D22"/>
    <mergeCell ref="D23:D28"/>
    <mergeCell ref="A17:A22"/>
    <mergeCell ref="B17:C17"/>
    <mergeCell ref="B18:C18"/>
    <mergeCell ref="B19:C19"/>
    <mergeCell ref="B20:C20"/>
    <mergeCell ref="B21:C21"/>
    <mergeCell ref="B22:C22"/>
    <mergeCell ref="K31:O31"/>
    <mergeCell ref="A23:A28"/>
    <mergeCell ref="B23:C23"/>
    <mergeCell ref="B24:C24"/>
    <mergeCell ref="B25:C25"/>
    <mergeCell ref="B26:C26"/>
    <mergeCell ref="B27:C27"/>
    <mergeCell ref="B28:C28"/>
    <mergeCell ref="A29:C29"/>
    <mergeCell ref="A30:C30"/>
    <mergeCell ref="A31:C31"/>
    <mergeCell ref="A12:A16"/>
    <mergeCell ref="B12:C12"/>
    <mergeCell ref="B13:C13"/>
    <mergeCell ref="B14:C14"/>
    <mergeCell ref="B15:C15"/>
    <mergeCell ref="B16:C16"/>
    <mergeCell ref="B6:C6"/>
    <mergeCell ref="A7:A11"/>
    <mergeCell ref="B7:C7"/>
    <mergeCell ref="B8:C8"/>
    <mergeCell ref="B9:C9"/>
    <mergeCell ref="B10:C10"/>
    <mergeCell ref="B11:C11"/>
    <mergeCell ref="C2:D2"/>
    <mergeCell ref="K4:O5"/>
    <mergeCell ref="B4:D4"/>
    <mergeCell ref="A1:D1"/>
    <mergeCell ref="B3:D3"/>
  </mergeCells>
  <pageMargins left="0.32" right="0.28999999999999998" top="1.32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Cronograma</vt:lpstr>
      <vt:lpstr>Memória</vt:lpstr>
      <vt:lpstr>Planilha M. O.</vt:lpstr>
      <vt:lpstr>Fator K</vt:lpstr>
      <vt:lpstr>Planilha Licitatória</vt:lpstr>
      <vt:lpstr>Cronograma!Area_de_impressao</vt:lpstr>
      <vt:lpstr>Memória!Area_de_impressao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Wildberger</dc:creator>
  <cp:lastModifiedBy>saddilic04</cp:lastModifiedBy>
  <cp:lastPrinted>2016-07-20T18:00:13Z</cp:lastPrinted>
  <dcterms:created xsi:type="dcterms:W3CDTF">2013-04-29T12:22:54Z</dcterms:created>
  <dcterms:modified xsi:type="dcterms:W3CDTF">2017-05-24T16:07:46Z</dcterms:modified>
</cp:coreProperties>
</file>