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Pasta\"/>
    </mc:Choice>
  </mc:AlternateContent>
  <bookViews>
    <workbookView xWindow="0" yWindow="0" windowWidth="20385" windowHeight="8970" tabRatio="673" activeTab="3"/>
  </bookViews>
  <sheets>
    <sheet name="Fluxo de Caixa" sheetId="1" r:id="rId1"/>
    <sheet name="Média dos Custos" sheetId="2" r:id="rId2"/>
    <sheet name="Projeção demonstração Resultado" sheetId="3" r:id="rId3"/>
    <sheet name="Projeção média investimento" sheetId="6" r:id="rId4"/>
  </sheets>
  <externalReferences>
    <externalReference r:id="rId5"/>
  </externalReferences>
  <calcPr calcId="162913"/>
</workbook>
</file>

<file path=xl/calcChain.xml><?xml version="1.0" encoding="utf-8"?>
<calcChain xmlns="http://schemas.openxmlformats.org/spreadsheetml/2006/main">
  <c r="E15" i="6" l="1"/>
  <c r="D23" i="3"/>
  <c r="E22" i="3"/>
  <c r="F22" i="3" s="1"/>
  <c r="G22" i="3" s="1"/>
  <c r="H22" i="3" s="1"/>
  <c r="I22" i="3" s="1"/>
  <c r="J22" i="3" s="1"/>
  <c r="K22" i="3" s="1"/>
  <c r="L22" i="3" s="1"/>
  <c r="M22" i="3" s="1"/>
  <c r="N22" i="3" s="1"/>
  <c r="O22" i="3" s="1"/>
  <c r="P22" i="3" s="1"/>
  <c r="Q22" i="3" s="1"/>
  <c r="R22" i="3" s="1"/>
  <c r="S22" i="3" s="1"/>
  <c r="T22" i="3" s="1"/>
  <c r="U22" i="3" s="1"/>
  <c r="V22" i="3" s="1"/>
  <c r="W22" i="3" s="1"/>
  <c r="X22" i="3" s="1"/>
  <c r="Y22" i="3" s="1"/>
  <c r="Z22" i="3" s="1"/>
  <c r="AA22" i="3" s="1"/>
  <c r="AB22" i="3" s="1"/>
  <c r="AC22" i="3" s="1"/>
  <c r="AD22" i="3" s="1"/>
  <c r="AE22" i="3" s="1"/>
  <c r="AF22" i="3" s="1"/>
  <c r="AG22" i="3" s="1"/>
  <c r="D22" i="3"/>
  <c r="D21" i="3"/>
  <c r="E21" i="3" s="1"/>
  <c r="F21" i="3" s="1"/>
  <c r="G21" i="3" s="1"/>
  <c r="H21" i="3" s="1"/>
  <c r="I21" i="3" s="1"/>
  <c r="J21" i="3" s="1"/>
  <c r="K21" i="3" s="1"/>
  <c r="L21" i="3" s="1"/>
  <c r="M21" i="3" s="1"/>
  <c r="N21" i="3" s="1"/>
  <c r="O21" i="3" s="1"/>
  <c r="P21" i="3" s="1"/>
  <c r="Q21" i="3" s="1"/>
  <c r="R21" i="3" s="1"/>
  <c r="S21" i="3" s="1"/>
  <c r="T21" i="3" s="1"/>
  <c r="U21" i="3" s="1"/>
  <c r="V21" i="3" s="1"/>
  <c r="W21" i="3" s="1"/>
  <c r="X21" i="3" s="1"/>
  <c r="Y21" i="3" s="1"/>
  <c r="Z21" i="3" s="1"/>
  <c r="AA21" i="3" s="1"/>
  <c r="AB21" i="3" s="1"/>
  <c r="AC21" i="3" s="1"/>
  <c r="AD21" i="3" s="1"/>
  <c r="AE21" i="3" s="1"/>
  <c r="AF21" i="3" s="1"/>
  <c r="AG21" i="3" s="1"/>
  <c r="E20" i="3"/>
  <c r="F20" i="3" s="1"/>
  <c r="G20" i="3" s="1"/>
  <c r="H20" i="3" s="1"/>
  <c r="I20" i="3" s="1"/>
  <c r="J20" i="3" s="1"/>
  <c r="K20" i="3" s="1"/>
  <c r="L20" i="3" s="1"/>
  <c r="M20" i="3" s="1"/>
  <c r="N20" i="3" s="1"/>
  <c r="O20" i="3" s="1"/>
  <c r="P20" i="3" s="1"/>
  <c r="Q20" i="3" s="1"/>
  <c r="R20" i="3" s="1"/>
  <c r="S20" i="3" s="1"/>
  <c r="T20" i="3" s="1"/>
  <c r="U20" i="3" s="1"/>
  <c r="V20" i="3" s="1"/>
  <c r="W20" i="3" s="1"/>
  <c r="X20" i="3" s="1"/>
  <c r="Y20" i="3" s="1"/>
  <c r="Z20" i="3" s="1"/>
  <c r="AA20" i="3" s="1"/>
  <c r="AB20" i="3" s="1"/>
  <c r="AC20" i="3" s="1"/>
  <c r="AD20" i="3" s="1"/>
  <c r="AE20" i="3" s="1"/>
  <c r="AF20" i="3" s="1"/>
  <c r="AG20" i="3" s="1"/>
  <c r="D20" i="3"/>
  <c r="AH20" i="3" s="1"/>
  <c r="D19" i="3"/>
  <c r="E18" i="3"/>
  <c r="F18" i="3" s="1"/>
  <c r="G18" i="3" s="1"/>
  <c r="H18" i="3" s="1"/>
  <c r="I18" i="3" s="1"/>
  <c r="J18" i="3" s="1"/>
  <c r="K18" i="3" s="1"/>
  <c r="L18" i="3" s="1"/>
  <c r="M18" i="3" s="1"/>
  <c r="N18" i="3" s="1"/>
  <c r="O18" i="3" s="1"/>
  <c r="P18" i="3" s="1"/>
  <c r="Q18" i="3" s="1"/>
  <c r="R18" i="3" s="1"/>
  <c r="S18" i="3" s="1"/>
  <c r="T18" i="3" s="1"/>
  <c r="U18" i="3" s="1"/>
  <c r="V18" i="3" s="1"/>
  <c r="W18" i="3" s="1"/>
  <c r="X18" i="3" s="1"/>
  <c r="Y18" i="3" s="1"/>
  <c r="Z18" i="3" s="1"/>
  <c r="AA18" i="3" s="1"/>
  <c r="AB18" i="3" s="1"/>
  <c r="AC18" i="3" s="1"/>
  <c r="AD18" i="3" s="1"/>
  <c r="AE18" i="3" s="1"/>
  <c r="AF18" i="3" s="1"/>
  <c r="AG18" i="3" s="1"/>
  <c r="D18" i="3"/>
  <c r="D17" i="3"/>
  <c r="D24" i="3" s="1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AH12" i="3" s="1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AH11" i="3" s="1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AH10" i="3" s="1"/>
  <c r="AG9" i="3"/>
  <c r="AG13" i="3" s="1"/>
  <c r="AF9" i="3"/>
  <c r="AF13" i="3" s="1"/>
  <c r="AE9" i="3"/>
  <c r="AE13" i="3" s="1"/>
  <c r="AD9" i="3"/>
  <c r="AD13" i="3" s="1"/>
  <c r="AC9" i="3"/>
  <c r="AC13" i="3" s="1"/>
  <c r="AB9" i="3"/>
  <c r="AB13" i="3" s="1"/>
  <c r="AA9" i="3"/>
  <c r="AA13" i="3" s="1"/>
  <c r="Z9" i="3"/>
  <c r="Z13" i="3" s="1"/>
  <c r="Y9" i="3"/>
  <c r="Y13" i="3" s="1"/>
  <c r="X9" i="3"/>
  <c r="X13" i="3" s="1"/>
  <c r="W9" i="3"/>
  <c r="W13" i="3" s="1"/>
  <c r="V9" i="3"/>
  <c r="V13" i="3" s="1"/>
  <c r="U9" i="3"/>
  <c r="U13" i="3" s="1"/>
  <c r="T9" i="3"/>
  <c r="T13" i="3" s="1"/>
  <c r="S9" i="3"/>
  <c r="S13" i="3" s="1"/>
  <c r="R9" i="3"/>
  <c r="R13" i="3" s="1"/>
  <c r="Q9" i="3"/>
  <c r="Q13" i="3" s="1"/>
  <c r="P9" i="3"/>
  <c r="P13" i="3" s="1"/>
  <c r="O9" i="3"/>
  <c r="O13" i="3" s="1"/>
  <c r="N9" i="3"/>
  <c r="N13" i="3" s="1"/>
  <c r="M9" i="3"/>
  <c r="M13" i="3" s="1"/>
  <c r="L9" i="3"/>
  <c r="L13" i="3" s="1"/>
  <c r="K9" i="3"/>
  <c r="K13" i="3" s="1"/>
  <c r="J9" i="3"/>
  <c r="J13" i="3" s="1"/>
  <c r="I9" i="3"/>
  <c r="I13" i="3" s="1"/>
  <c r="H9" i="3"/>
  <c r="H13" i="3" s="1"/>
  <c r="G9" i="3"/>
  <c r="G13" i="3" s="1"/>
  <c r="F9" i="3"/>
  <c r="F13" i="3" s="1"/>
  <c r="E9" i="3"/>
  <c r="E13" i="3" s="1"/>
  <c r="D9" i="3"/>
  <c r="D13" i="3" s="1"/>
  <c r="AH8" i="3"/>
  <c r="D18" i="2"/>
  <c r="E17" i="2"/>
  <c r="F17" i="2" s="1"/>
  <c r="E16" i="2"/>
  <c r="F16" i="2" s="1"/>
  <c r="E15" i="2"/>
  <c r="F15" i="2" s="1"/>
  <c r="E14" i="2"/>
  <c r="F14" i="2" s="1"/>
  <c r="E13" i="2"/>
  <c r="F13" i="2" s="1"/>
  <c r="E12" i="2"/>
  <c r="F12" i="2" s="1"/>
  <c r="E11" i="2"/>
  <c r="E18" i="2" s="1"/>
  <c r="C81" i="1"/>
  <c r="G81" i="1" s="1"/>
  <c r="C79" i="1"/>
  <c r="E79" i="1" s="1"/>
  <c r="C78" i="1"/>
  <c r="G78" i="1" s="1"/>
  <c r="C77" i="1"/>
  <c r="G77" i="1" s="1"/>
  <c r="C76" i="1"/>
  <c r="G76" i="1" s="1"/>
  <c r="C75" i="1"/>
  <c r="G75" i="1" s="1"/>
  <c r="C74" i="1"/>
  <c r="G74" i="1" s="1"/>
  <c r="E73" i="1"/>
  <c r="C73" i="1"/>
  <c r="G73" i="1" s="1"/>
  <c r="C72" i="1"/>
  <c r="G72" i="1" s="1"/>
  <c r="C71" i="1"/>
  <c r="G71" i="1" s="1"/>
  <c r="C70" i="1"/>
  <c r="G70" i="1" s="1"/>
  <c r="C69" i="1"/>
  <c r="E69" i="1" s="1"/>
  <c r="C68" i="1"/>
  <c r="G68" i="1" s="1"/>
  <c r="C67" i="1"/>
  <c r="E67" i="1" s="1"/>
  <c r="C66" i="1"/>
  <c r="G66" i="1" s="1"/>
  <c r="C65" i="1"/>
  <c r="C64" i="1"/>
  <c r="G64" i="1" s="1"/>
  <c r="C63" i="1"/>
  <c r="C62" i="1"/>
  <c r="G62" i="1" s="1"/>
  <c r="C61" i="1"/>
  <c r="C60" i="1"/>
  <c r="G60" i="1" s="1"/>
  <c r="C59" i="1"/>
  <c r="C58" i="1"/>
  <c r="G58" i="1" s="1"/>
  <c r="C57" i="1"/>
  <c r="I56" i="1"/>
  <c r="E56" i="1"/>
  <c r="C56" i="1"/>
  <c r="B4" i="1"/>
  <c r="E77" i="1" l="1"/>
  <c r="E71" i="1"/>
  <c r="E75" i="1"/>
  <c r="G57" i="1"/>
  <c r="E58" i="1"/>
  <c r="G59" i="1"/>
  <c r="E60" i="1"/>
  <c r="G61" i="1"/>
  <c r="E62" i="1"/>
  <c r="G63" i="1"/>
  <c r="E64" i="1"/>
  <c r="G65" i="1"/>
  <c r="E66" i="1"/>
  <c r="G67" i="1"/>
  <c r="E68" i="1"/>
  <c r="G69" i="1"/>
  <c r="E70" i="1"/>
  <c r="E72" i="1"/>
  <c r="E74" i="1"/>
  <c r="E76" i="1"/>
  <c r="E78" i="1"/>
  <c r="G79" i="1"/>
  <c r="D26" i="3"/>
  <c r="D27" i="3"/>
  <c r="AH13" i="3"/>
  <c r="D29" i="3" s="1"/>
  <c r="D14" i="3"/>
  <c r="F26" i="3"/>
  <c r="F27" i="3"/>
  <c r="F15" i="3"/>
  <c r="F14" i="3"/>
  <c r="H26" i="3"/>
  <c r="H27" i="3"/>
  <c r="H15" i="3"/>
  <c r="H14" i="3"/>
  <c r="J26" i="3"/>
  <c r="J27" i="3"/>
  <c r="J15" i="3"/>
  <c r="J14" i="3"/>
  <c r="L26" i="3"/>
  <c r="L27" i="3"/>
  <c r="L15" i="3"/>
  <c r="L14" i="3"/>
  <c r="N26" i="3"/>
  <c r="N27" i="3"/>
  <c r="N15" i="3"/>
  <c r="N14" i="3"/>
  <c r="P26" i="3"/>
  <c r="P27" i="3"/>
  <c r="P15" i="3"/>
  <c r="P14" i="3"/>
  <c r="R26" i="3"/>
  <c r="R27" i="3"/>
  <c r="R15" i="3"/>
  <c r="R14" i="3"/>
  <c r="T26" i="3"/>
  <c r="T27" i="3"/>
  <c r="T15" i="3"/>
  <c r="T14" i="3"/>
  <c r="V26" i="3"/>
  <c r="V27" i="3"/>
  <c r="V15" i="3"/>
  <c r="V14" i="3"/>
  <c r="X26" i="3"/>
  <c r="X27" i="3"/>
  <c r="X15" i="3"/>
  <c r="X14" i="3"/>
  <c r="Z26" i="3"/>
  <c r="Z27" i="3"/>
  <c r="Z15" i="3"/>
  <c r="Z14" i="3"/>
  <c r="AB26" i="3"/>
  <c r="AB27" i="3"/>
  <c r="C80" i="1"/>
  <c r="AB14" i="3"/>
  <c r="AB15" i="3" s="1"/>
  <c r="AD26" i="3"/>
  <c r="AD27" i="3"/>
  <c r="C82" i="1"/>
  <c r="AD14" i="3"/>
  <c r="AD15" i="3" s="1"/>
  <c r="AF26" i="3"/>
  <c r="AF27" i="3"/>
  <c r="C84" i="1"/>
  <c r="AF14" i="3"/>
  <c r="AF15" i="3" s="1"/>
  <c r="AH18" i="3"/>
  <c r="E57" i="1"/>
  <c r="I57" i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E59" i="1"/>
  <c r="E61" i="1"/>
  <c r="E63" i="1"/>
  <c r="E65" i="1"/>
  <c r="E81" i="1"/>
  <c r="E27" i="3"/>
  <c r="E26" i="3"/>
  <c r="E14" i="3"/>
  <c r="E15" i="3"/>
  <c r="G27" i="3"/>
  <c r="G26" i="3"/>
  <c r="G14" i="3"/>
  <c r="G15" i="3"/>
  <c r="I27" i="3"/>
  <c r="I26" i="3"/>
  <c r="I14" i="3"/>
  <c r="J61" i="1" s="1"/>
  <c r="I15" i="3"/>
  <c r="K27" i="3"/>
  <c r="K26" i="3"/>
  <c r="K14" i="3"/>
  <c r="K15" i="3"/>
  <c r="M27" i="3"/>
  <c r="M26" i="3"/>
  <c r="M14" i="3"/>
  <c r="M15" i="3"/>
  <c r="O27" i="3"/>
  <c r="O26" i="3"/>
  <c r="O14" i="3"/>
  <c r="O15" i="3"/>
  <c r="Q27" i="3"/>
  <c r="Q26" i="3"/>
  <c r="Q14" i="3"/>
  <c r="Q15" i="3"/>
  <c r="S27" i="3"/>
  <c r="S26" i="3"/>
  <c r="S14" i="3"/>
  <c r="S15" i="3"/>
  <c r="U27" i="3"/>
  <c r="U26" i="3"/>
  <c r="U14" i="3"/>
  <c r="U15" i="3"/>
  <c r="W27" i="3"/>
  <c r="W26" i="3"/>
  <c r="W14" i="3"/>
  <c r="W15" i="3"/>
  <c r="Y27" i="3"/>
  <c r="Y26" i="3"/>
  <c r="Y14" i="3"/>
  <c r="Y15" i="3"/>
  <c r="AA27" i="3"/>
  <c r="AA26" i="3"/>
  <c r="AA14" i="3"/>
  <c r="AA15" i="3"/>
  <c r="AC27" i="3"/>
  <c r="AC26" i="3"/>
  <c r="AC14" i="3"/>
  <c r="AC15" i="3"/>
  <c r="AE27" i="3"/>
  <c r="AE26" i="3"/>
  <c r="AE14" i="3"/>
  <c r="AE15" i="3"/>
  <c r="C83" i="1"/>
  <c r="AG27" i="3"/>
  <c r="AG26" i="3"/>
  <c r="AG14" i="3"/>
  <c r="AG15" i="3" s="1"/>
  <c r="C85" i="1"/>
  <c r="AH9" i="3"/>
  <c r="E17" i="3"/>
  <c r="E19" i="3"/>
  <c r="F19" i="3" s="1"/>
  <c r="G19" i="3" s="1"/>
  <c r="H19" i="3" s="1"/>
  <c r="I19" i="3" s="1"/>
  <c r="J19" i="3" s="1"/>
  <c r="K19" i="3" s="1"/>
  <c r="L19" i="3" s="1"/>
  <c r="M19" i="3" s="1"/>
  <c r="N19" i="3" s="1"/>
  <c r="O19" i="3" s="1"/>
  <c r="P19" i="3" s="1"/>
  <c r="Q19" i="3" s="1"/>
  <c r="R19" i="3" s="1"/>
  <c r="S19" i="3" s="1"/>
  <c r="T19" i="3" s="1"/>
  <c r="U19" i="3" s="1"/>
  <c r="V19" i="3" s="1"/>
  <c r="W19" i="3" s="1"/>
  <c r="X19" i="3" s="1"/>
  <c r="Y19" i="3" s="1"/>
  <c r="Z19" i="3" s="1"/>
  <c r="AA19" i="3" s="1"/>
  <c r="AB19" i="3" s="1"/>
  <c r="AC19" i="3" s="1"/>
  <c r="AD19" i="3" s="1"/>
  <c r="AE19" i="3" s="1"/>
  <c r="AF19" i="3" s="1"/>
  <c r="AG19" i="3" s="1"/>
  <c r="AH22" i="3"/>
  <c r="F11" i="2"/>
  <c r="F18" i="2" s="1"/>
  <c r="AH21" i="3"/>
  <c r="E23" i="3"/>
  <c r="F23" i="3" s="1"/>
  <c r="G23" i="3" s="1"/>
  <c r="H23" i="3" s="1"/>
  <c r="I23" i="3" s="1"/>
  <c r="J23" i="3" s="1"/>
  <c r="K23" i="3" s="1"/>
  <c r="L23" i="3" s="1"/>
  <c r="M23" i="3" s="1"/>
  <c r="N23" i="3" s="1"/>
  <c r="O23" i="3" s="1"/>
  <c r="P23" i="3" s="1"/>
  <c r="Q23" i="3" s="1"/>
  <c r="R23" i="3" s="1"/>
  <c r="S23" i="3" s="1"/>
  <c r="T23" i="3" s="1"/>
  <c r="U23" i="3" s="1"/>
  <c r="V23" i="3" s="1"/>
  <c r="W23" i="3" s="1"/>
  <c r="X23" i="3" s="1"/>
  <c r="Y23" i="3" s="1"/>
  <c r="Z23" i="3" s="1"/>
  <c r="AA23" i="3" s="1"/>
  <c r="AB23" i="3" s="1"/>
  <c r="AC23" i="3" s="1"/>
  <c r="AD23" i="3" s="1"/>
  <c r="AE23" i="3" s="1"/>
  <c r="AF23" i="3" s="1"/>
  <c r="AG23" i="3" s="1"/>
  <c r="M61" i="1" l="1"/>
  <c r="AG16" i="3"/>
  <c r="AF16" i="3"/>
  <c r="AD16" i="3"/>
  <c r="AB16" i="3"/>
  <c r="AH23" i="3"/>
  <c r="E83" i="1"/>
  <c r="G83" i="1"/>
  <c r="AH19" i="3"/>
  <c r="G82" i="1"/>
  <c r="E82" i="1"/>
  <c r="Z16" i="3"/>
  <c r="X16" i="3"/>
  <c r="V16" i="3"/>
  <c r="T16" i="3"/>
  <c r="R16" i="3"/>
  <c r="P16" i="3"/>
  <c r="N16" i="3"/>
  <c r="L16" i="3"/>
  <c r="J16" i="3"/>
  <c r="H16" i="3"/>
  <c r="F16" i="3"/>
  <c r="AH29" i="3"/>
  <c r="E55" i="1"/>
  <c r="AH27" i="3"/>
  <c r="E24" i="3"/>
  <c r="F17" i="3"/>
  <c r="E85" i="1"/>
  <c r="G85" i="1"/>
  <c r="AE16" i="3"/>
  <c r="AC16" i="3"/>
  <c r="AA16" i="3"/>
  <c r="Y16" i="3"/>
  <c r="W16" i="3"/>
  <c r="U16" i="3"/>
  <c r="S16" i="3"/>
  <c r="Q16" i="3"/>
  <c r="O16" i="3"/>
  <c r="M16" i="3"/>
  <c r="K16" i="3"/>
  <c r="I16" i="3"/>
  <c r="G16" i="3"/>
  <c r="E25" i="3"/>
  <c r="E28" i="3" s="1"/>
  <c r="E30" i="3" s="1"/>
  <c r="E16" i="3"/>
  <c r="C86" i="1"/>
  <c r="G84" i="1"/>
  <c r="E84" i="1"/>
  <c r="M84" i="1" s="1"/>
  <c r="G80" i="1"/>
  <c r="E80" i="1"/>
  <c r="M80" i="1" s="1"/>
  <c r="J84" i="1"/>
  <c r="J82" i="1"/>
  <c r="M82" i="1" s="1"/>
  <c r="J80" i="1"/>
  <c r="J85" i="1"/>
  <c r="J83" i="1"/>
  <c r="J81" i="1"/>
  <c r="M81" i="1" s="1"/>
  <c r="J78" i="1"/>
  <c r="M78" i="1" s="1"/>
  <c r="J76" i="1"/>
  <c r="M76" i="1" s="1"/>
  <c r="J74" i="1"/>
  <c r="M74" i="1" s="1"/>
  <c r="J72" i="1"/>
  <c r="M72" i="1" s="1"/>
  <c r="J70" i="1"/>
  <c r="M70" i="1" s="1"/>
  <c r="J68" i="1"/>
  <c r="M68" i="1" s="1"/>
  <c r="J66" i="1"/>
  <c r="M66" i="1" s="1"/>
  <c r="J64" i="1"/>
  <c r="M64" i="1" s="1"/>
  <c r="J62" i="1"/>
  <c r="M62" i="1" s="1"/>
  <c r="J79" i="1"/>
  <c r="M79" i="1" s="1"/>
  <c r="J77" i="1"/>
  <c r="J75" i="1"/>
  <c r="M75" i="1" s="1"/>
  <c r="J73" i="1"/>
  <c r="M73" i="1" s="1"/>
  <c r="J71" i="1"/>
  <c r="M71" i="1" s="1"/>
  <c r="J69" i="1"/>
  <c r="M69" i="1" s="1"/>
  <c r="J67" i="1"/>
  <c r="M67" i="1" s="1"/>
  <c r="J65" i="1"/>
  <c r="M65" i="1" s="1"/>
  <c r="J63" i="1"/>
  <c r="M63" i="1" s="1"/>
  <c r="AH14" i="3"/>
  <c r="J60" i="1"/>
  <c r="M60" i="1" s="1"/>
  <c r="J58" i="1"/>
  <c r="M58" i="1" s="1"/>
  <c r="J56" i="1"/>
  <c r="J59" i="1"/>
  <c r="M59" i="1" s="1"/>
  <c r="J57" i="1"/>
  <c r="M57" i="1" s="1"/>
  <c r="D15" i="3"/>
  <c r="AH26" i="3"/>
  <c r="G56" i="1"/>
  <c r="I86" i="1"/>
  <c r="M77" i="1"/>
  <c r="J86" i="1" l="1"/>
  <c r="M85" i="1"/>
  <c r="M83" i="1"/>
  <c r="B6" i="1"/>
  <c r="F24" i="3"/>
  <c r="F25" i="3" s="1"/>
  <c r="F28" i="3" s="1"/>
  <c r="F30" i="3" s="1"/>
  <c r="G17" i="3"/>
  <c r="G86" i="1"/>
  <c r="B12" i="1" s="1"/>
  <c r="M56" i="1"/>
  <c r="D25" i="3"/>
  <c r="AH15" i="3"/>
  <c r="AH16" i="3" s="1"/>
  <c r="D16" i="3"/>
  <c r="E86" i="1"/>
  <c r="M86" i="1" s="1"/>
  <c r="M88" i="1" s="1"/>
  <c r="N55" i="1"/>
  <c r="D28" i="3" l="1"/>
  <c r="D30" i="3" s="1"/>
  <c r="G24" i="3"/>
  <c r="H17" i="3"/>
  <c r="N56" i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H24" i="3" l="1"/>
  <c r="H25" i="3" s="1"/>
  <c r="H28" i="3" s="1"/>
  <c r="H30" i="3" s="1"/>
  <c r="I17" i="3"/>
  <c r="G25" i="3"/>
  <c r="G28" i="3" l="1"/>
  <c r="G30" i="3" s="1"/>
  <c r="I24" i="3"/>
  <c r="I25" i="3" s="1"/>
  <c r="I28" i="3" s="1"/>
  <c r="I30" i="3" s="1"/>
  <c r="J17" i="3"/>
  <c r="J24" i="3" l="1"/>
  <c r="J25" i="3" s="1"/>
  <c r="J28" i="3" s="1"/>
  <c r="J30" i="3" s="1"/>
  <c r="K17" i="3"/>
  <c r="K24" i="3" l="1"/>
  <c r="K25" i="3" s="1"/>
  <c r="L17" i="3"/>
  <c r="L24" i="3" l="1"/>
  <c r="L25" i="3" s="1"/>
  <c r="L28" i="3" s="1"/>
  <c r="L30" i="3" s="1"/>
  <c r="M17" i="3"/>
  <c r="K28" i="3"/>
  <c r="K30" i="3" s="1"/>
  <c r="M24" i="3" l="1"/>
  <c r="M25" i="3" s="1"/>
  <c r="N17" i="3"/>
  <c r="N24" i="3" l="1"/>
  <c r="N25" i="3" s="1"/>
  <c r="N28" i="3" s="1"/>
  <c r="N30" i="3" s="1"/>
  <c r="O17" i="3"/>
  <c r="M28" i="3"/>
  <c r="M30" i="3" s="1"/>
  <c r="O24" i="3" l="1"/>
  <c r="O25" i="3" s="1"/>
  <c r="O28" i="3" s="1"/>
  <c r="O30" i="3" s="1"/>
  <c r="P17" i="3"/>
  <c r="P24" i="3" l="1"/>
  <c r="P25" i="3" s="1"/>
  <c r="P28" i="3" s="1"/>
  <c r="P30" i="3" s="1"/>
  <c r="Q17" i="3"/>
  <c r="Q24" i="3" l="1"/>
  <c r="Q25" i="3" s="1"/>
  <c r="Q28" i="3" s="1"/>
  <c r="Q30" i="3" s="1"/>
  <c r="R17" i="3"/>
  <c r="R24" i="3" l="1"/>
  <c r="R25" i="3" s="1"/>
  <c r="R28" i="3" s="1"/>
  <c r="R30" i="3" s="1"/>
  <c r="S17" i="3"/>
  <c r="S24" i="3" l="1"/>
  <c r="S25" i="3" s="1"/>
  <c r="S28" i="3" s="1"/>
  <c r="S30" i="3" s="1"/>
  <c r="T17" i="3"/>
  <c r="T24" i="3" l="1"/>
  <c r="T25" i="3" s="1"/>
  <c r="T28" i="3" s="1"/>
  <c r="T30" i="3" s="1"/>
  <c r="U17" i="3"/>
  <c r="U24" i="3" l="1"/>
  <c r="U25" i="3" s="1"/>
  <c r="U28" i="3" s="1"/>
  <c r="U30" i="3" s="1"/>
  <c r="V17" i="3"/>
  <c r="V24" i="3" l="1"/>
  <c r="V25" i="3" s="1"/>
  <c r="V28" i="3" s="1"/>
  <c r="V30" i="3" s="1"/>
  <c r="W17" i="3"/>
  <c r="W24" i="3" l="1"/>
  <c r="W25" i="3" s="1"/>
  <c r="W28" i="3" s="1"/>
  <c r="W30" i="3" s="1"/>
  <c r="X17" i="3"/>
  <c r="X24" i="3" l="1"/>
  <c r="X25" i="3" s="1"/>
  <c r="X28" i="3" s="1"/>
  <c r="X30" i="3" s="1"/>
  <c r="Y17" i="3"/>
  <c r="Y24" i="3" l="1"/>
  <c r="Y25" i="3" s="1"/>
  <c r="Y28" i="3" s="1"/>
  <c r="Y30" i="3" s="1"/>
  <c r="Z17" i="3"/>
  <c r="Z24" i="3" l="1"/>
  <c r="Z25" i="3" s="1"/>
  <c r="Z28" i="3" s="1"/>
  <c r="Z30" i="3" s="1"/>
  <c r="AA17" i="3"/>
  <c r="AA24" i="3" l="1"/>
  <c r="AA25" i="3" s="1"/>
  <c r="AA28" i="3" s="1"/>
  <c r="AA30" i="3" s="1"/>
  <c r="AB17" i="3"/>
  <c r="AB24" i="3" l="1"/>
  <c r="AB25" i="3" s="1"/>
  <c r="AB28" i="3" s="1"/>
  <c r="AB30" i="3" s="1"/>
  <c r="AC17" i="3"/>
  <c r="AC24" i="3" l="1"/>
  <c r="AC25" i="3" s="1"/>
  <c r="AC28" i="3" s="1"/>
  <c r="AC30" i="3" s="1"/>
  <c r="AD17" i="3"/>
  <c r="AD24" i="3" l="1"/>
  <c r="AD25" i="3" s="1"/>
  <c r="AD28" i="3" s="1"/>
  <c r="AD30" i="3" s="1"/>
  <c r="AE17" i="3"/>
  <c r="AE24" i="3" l="1"/>
  <c r="AE25" i="3" s="1"/>
  <c r="AE28" i="3" s="1"/>
  <c r="AE30" i="3" s="1"/>
  <c r="AF17" i="3"/>
  <c r="AF24" i="3" l="1"/>
  <c r="AF25" i="3" s="1"/>
  <c r="AF28" i="3" s="1"/>
  <c r="AF30" i="3" s="1"/>
  <c r="AG17" i="3"/>
  <c r="AG24" i="3" l="1"/>
  <c r="AH17" i="3"/>
  <c r="AG25" i="3" l="1"/>
  <c r="AH24" i="3"/>
  <c r="AG28" i="3" l="1"/>
  <c r="AG30" i="3" s="1"/>
  <c r="AH25" i="3"/>
  <c r="AH28" i="3" s="1"/>
  <c r="AH30" i="3" s="1"/>
</calcChain>
</file>

<file path=xl/sharedStrings.xml><?xml version="1.0" encoding="utf-8"?>
<sst xmlns="http://schemas.openxmlformats.org/spreadsheetml/2006/main" count="135" uniqueCount="116">
  <si>
    <t>1. OUTORGA</t>
  </si>
  <si>
    <t>O valor de Outorga Inicial da Concessão a ser proposto por cada licitante não poderá ser inferior a</t>
  </si>
  <si>
    <t>Correspondente a 1% (um por cento) sobre a receita global</t>
  </si>
  <si>
    <t>2. INVESTIMENTOS INICIAL (média para inicialização/realização dos serviços)</t>
  </si>
  <si>
    <t>O valor de investimento, foi baseado em 21% da receita mês, projetada para a concessão. Corresponde a materiais, máquinas, equipamentos</t>
  </si>
  <si>
    <t>e veículos para inicialização dos serviços e a revitalização do prédio.</t>
  </si>
  <si>
    <t>3. PROJEÇÃO DE FATURAMENTO AO ANO</t>
  </si>
  <si>
    <t xml:space="preserve">Projeção de aumento da Receita de 0,58% (zero vírgula cinquenta e oitos pontos percentuais), calculados com base na média conforme aumento </t>
  </si>
  <si>
    <t xml:space="preserve">IGPM/MF </t>
  </si>
  <si>
    <t>4. PROJEÇÃO DE AUMENTO DE CUSTOS AO ANO</t>
  </si>
  <si>
    <t>Os custos foram reajustasdos em 0,19% (zero vírgula dezenove pontos percentuais), conforme IGPM acumulado 2016.</t>
  </si>
  <si>
    <t>5. TRIBUTOS</t>
  </si>
  <si>
    <t>Os custos sobre tributos foram baseados em empresas que pertencem ao regime de tributação do Simples Nacional - Tabela III.</t>
  </si>
  <si>
    <t>FLUXO DE CAIXA</t>
  </si>
  <si>
    <t>Cemitérios de Petropolis</t>
  </si>
  <si>
    <t>INVESTIMENTO</t>
  </si>
  <si>
    <t>RECEITA</t>
  </si>
  <si>
    <t>OUTORGA INICIAL E REPASSE MENSAL</t>
  </si>
  <si>
    <t>CUSTOS</t>
  </si>
  <si>
    <t>TRIBUTOS</t>
  </si>
  <si>
    <t>CAIXA</t>
  </si>
  <si>
    <t>ANO</t>
  </si>
  <si>
    <t>ARRECADAÇÃO</t>
  </si>
  <si>
    <t>(sobre a receita)</t>
  </si>
  <si>
    <t>FLUXO CAIXA</t>
  </si>
  <si>
    <t>TOTAL</t>
  </si>
  <si>
    <t>ANUAL</t>
  </si>
  <si>
    <t>ACUMULADO</t>
  </si>
  <si>
    <t>(R$)</t>
  </si>
  <si>
    <t>TOTAIS</t>
  </si>
  <si>
    <t>Investimento Inicial (xxxxxxx+xxxxxxxxx):</t>
  </si>
  <si>
    <t xml:space="preserve">                           </t>
  </si>
  <si>
    <t xml:space="preserve">VPL sob investimento inicial R$ </t>
  </si>
  <si>
    <t>TIR: (%) Desembolso= outorga + Invest. Inicial</t>
  </si>
  <si>
    <t>MÉDIA DOS CUSTOS ANUAlS PARA A CONTRATAÇÃO</t>
  </si>
  <si>
    <t>Item do Custo/Despesas</t>
  </si>
  <si>
    <t>Unidade       (Por ano)</t>
  </si>
  <si>
    <t>Custo Mensal R$</t>
  </si>
  <si>
    <t xml:space="preserve"> Custos Totais     Anuais </t>
  </si>
  <si>
    <t>Totais em anos</t>
  </si>
  <si>
    <t>R$</t>
  </si>
  <si>
    <t>Custos Operacionais</t>
  </si>
  <si>
    <t>Pessoal e folha</t>
  </si>
  <si>
    <t>Mês</t>
  </si>
  <si>
    <t>Materiais e Serviços</t>
  </si>
  <si>
    <t>Vigilância</t>
  </si>
  <si>
    <t>Serviços Públicos</t>
  </si>
  <si>
    <t>Manutenção</t>
  </si>
  <si>
    <t>Coleta de Resíduos</t>
  </si>
  <si>
    <t>Licença Ambiental</t>
  </si>
  <si>
    <t>Total dos Custos</t>
  </si>
  <si>
    <t>PROJEÇÃO DO DEMONSTRATIVO DE RESULTADOS DOS PERÍODOS</t>
  </si>
  <si>
    <t>ANO 1</t>
  </si>
  <si>
    <t>ANO 2</t>
  </si>
  <si>
    <t>ANO 3</t>
  </si>
  <si>
    <t>ANO 4</t>
  </si>
  <si>
    <t>ANO 5</t>
  </si>
  <si>
    <t>ANO 6</t>
  </si>
  <si>
    <t>ANO 7</t>
  </si>
  <si>
    <t>ANO 8</t>
  </si>
  <si>
    <t>ANO 9</t>
  </si>
  <si>
    <t>ANO 10</t>
  </si>
  <si>
    <t>ANO 11</t>
  </si>
  <si>
    <t>ANO 12</t>
  </si>
  <si>
    <t>ANO 13</t>
  </si>
  <si>
    <t>ANO 14</t>
  </si>
  <si>
    <t>ANO 15</t>
  </si>
  <si>
    <t>ANO 16</t>
  </si>
  <si>
    <t>ANO 17</t>
  </si>
  <si>
    <t>ANO 18</t>
  </si>
  <si>
    <t>ANO 19</t>
  </si>
  <si>
    <t>ANO 20</t>
  </si>
  <si>
    <t>ANO 21</t>
  </si>
  <si>
    <t>ANO 22</t>
  </si>
  <si>
    <t>ANO 23</t>
  </si>
  <si>
    <t>ANO 24</t>
  </si>
  <si>
    <t>ANO 25</t>
  </si>
  <si>
    <t>ANO 26</t>
  </si>
  <si>
    <t>ANO 27</t>
  </si>
  <si>
    <t>ANO 28</t>
  </si>
  <si>
    <t>ANO 29</t>
  </si>
  <si>
    <t>ANO 30</t>
  </si>
  <si>
    <t>IMPOSTOS]</t>
  </si>
  <si>
    <t>Receita Bruta de Vendas e Serviços</t>
  </si>
  <si>
    <t>Receitas Atividades Cemiteriais</t>
  </si>
  <si>
    <t>Receitas Serviços Cemiteriais</t>
  </si>
  <si>
    <t>Tarifas de Manutenção</t>
  </si>
  <si>
    <t>Acessorias</t>
  </si>
  <si>
    <t>Total Receita</t>
  </si>
  <si>
    <t>(-) Impostos s/Receitas</t>
  </si>
  <si>
    <t>Receita Líquida de Vendas e Serviços (R$)</t>
  </si>
  <si>
    <t>Margem Bruta (%)</t>
  </si>
  <si>
    <t>Custos com Pessoal</t>
  </si>
  <si>
    <t>Custos com Materiais e Serviços</t>
  </si>
  <si>
    <t>Custos com Vigilância</t>
  </si>
  <si>
    <t>Custos com Serviços Públicos</t>
  </si>
  <si>
    <t>Custos com Manutenção</t>
  </si>
  <si>
    <t>Custos com Coleta de Residuos</t>
  </si>
  <si>
    <t>Custos com Licença Ambiental</t>
  </si>
  <si>
    <t>RESULTADO LÍQUIDO (R$)</t>
  </si>
  <si>
    <t>Investimento    21%</t>
  </si>
  <si>
    <t>Repasse Mensal 2% sobre receita</t>
  </si>
  <si>
    <t>Lucro Líquido (R$)</t>
  </si>
  <si>
    <t>OUTORGA INICIAL</t>
  </si>
  <si>
    <t>Lucro líquido pagando outorga inicial</t>
  </si>
  <si>
    <t>PROJEÇÃO MÉDIA PARA INVESTIMENTO NA REALIZAÇÃO DA CONCESSÃO 30 ANOS.</t>
  </si>
  <si>
    <t>PRODUTOS</t>
  </si>
  <si>
    <t>QUANTIDADE</t>
  </si>
  <si>
    <t>Construções (capelas, nichos, gavetas, jazigos, ossários, columbários)</t>
  </si>
  <si>
    <t>Instalações</t>
  </si>
  <si>
    <t>Produtos, Máquinas, Aparelhos e Equipamentos  - Fornos, Câmaras Frias etc.</t>
  </si>
  <si>
    <t>Móveis e Utensílios</t>
  </si>
  <si>
    <t>Veículos</t>
  </si>
  <si>
    <t>Computadores/Periféricos/Sistemas/Automação/Mapeamento/Gestão</t>
  </si>
  <si>
    <t>Obras, reformas, e construções de encotas, ruas, pinturas, iluminação, jardinagem, muros, portões etc.</t>
  </si>
  <si>
    <t xml:space="preserve">TOTAIS: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</si>
</sst>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>
    <font>
      <sz val="11"/>
      <color theme="1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color theme="1"/>
      <name val="Calibri"/>
      <charset val="134"/>
      <scheme val="minor"/>
    </font>
    <font>
      <i/>
      <sz val="11"/>
      <color rgb="FF000000"/>
      <name val="Times New Roman"/>
      <charset val="134"/>
    </font>
    <font>
      <b/>
      <sz val="11"/>
      <color rgb="FF000000"/>
      <name val="Calibri"/>
      <charset val="134"/>
      <scheme val="minor"/>
    </font>
    <font>
      <sz val="11"/>
      <color rgb="FF000000"/>
      <name val="Calibri"/>
      <charset val="134"/>
      <scheme val="minor"/>
    </font>
    <font>
      <b/>
      <sz val="14"/>
      <color rgb="FF000000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8"/>
      <color rgb="FF0000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rgb="FF000000"/>
      <name val="Times New Roman"/>
      <charset val="134"/>
    </font>
    <font>
      <sz val="11"/>
      <color rgb="FF000000"/>
      <name val="Times New Roman"/>
      <charset val="134"/>
    </font>
    <font>
      <i/>
      <sz val="10"/>
      <color rgb="FF000000"/>
      <name val="Calibri"/>
      <charset val="134"/>
      <scheme val="minor"/>
    </font>
    <font>
      <b/>
      <u/>
      <sz val="10"/>
      <color rgb="FF000000"/>
      <name val="Calibri"/>
      <charset val="134"/>
      <scheme val="minor"/>
    </font>
    <font>
      <sz val="10"/>
      <color rgb="FF000000"/>
      <name val="Calibri"/>
      <charset val="134"/>
      <scheme val="minor"/>
    </font>
    <font>
      <b/>
      <sz val="10"/>
      <name val="Calibri"/>
      <charset val="134"/>
      <scheme val="minor"/>
    </font>
    <font>
      <b/>
      <sz val="10"/>
      <color rgb="FFFFFFFF"/>
      <name val="Calibri"/>
      <charset val="134"/>
      <scheme val="minor"/>
    </font>
    <font>
      <i/>
      <sz val="10"/>
      <color rgb="FF000000"/>
      <name val="Times New Roman"/>
      <charset val="134"/>
    </font>
    <font>
      <sz val="11"/>
      <color theme="1"/>
      <name val="Calibri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/>
      <top style="medium">
        <color rgb="FF000000"/>
      </top>
      <bottom style="medium">
        <color auto="1"/>
      </bottom>
      <diagonal/>
    </border>
    <border>
      <left/>
      <right style="medium">
        <color auto="1"/>
      </right>
      <top style="medium">
        <color rgb="FF000000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</borders>
  <cellStyleXfs count="3">
    <xf numFmtId="0" fontId="0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180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43" fontId="4" fillId="0" borderId="6" xfId="1" applyFont="1" applyBorder="1" applyAlignment="1">
      <alignment horizontal="center" vertical="center"/>
    </xf>
    <xf numFmtId="9" fontId="0" fillId="0" borderId="0" xfId="2" applyFont="1"/>
    <xf numFmtId="43" fontId="0" fillId="0" borderId="0" xfId="1" applyFont="1"/>
    <xf numFmtId="0" fontId="5" fillId="0" borderId="7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43" fontId="4" fillId="0" borderId="8" xfId="1" applyFont="1" applyBorder="1" applyAlignment="1">
      <alignment horizontal="center" vertical="center"/>
    </xf>
    <xf numFmtId="43" fontId="4" fillId="0" borderId="6" xfId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43" fontId="4" fillId="0" borderId="8" xfId="1" applyFont="1" applyBorder="1" applyAlignment="1">
      <alignment vertical="center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/>
    </xf>
    <xf numFmtId="43" fontId="6" fillId="0" borderId="6" xfId="1" applyFont="1" applyBorder="1" applyAlignment="1">
      <alignment vertical="center"/>
    </xf>
    <xf numFmtId="43" fontId="0" fillId="0" borderId="0" xfId="0" applyNumberFormat="1"/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0" fontId="5" fillId="0" borderId="12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9" fontId="5" fillId="0" borderId="12" xfId="2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12" xfId="0" applyFont="1" applyBorder="1"/>
    <xf numFmtId="0" fontId="5" fillId="0" borderId="1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43" fontId="5" fillId="0" borderId="1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7" fillId="2" borderId="0" xfId="0" applyFont="1" applyFill="1"/>
    <xf numFmtId="43" fontId="4" fillId="2" borderId="12" xfId="1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7" fillId="3" borderId="0" xfId="0" applyFont="1" applyFill="1"/>
    <xf numFmtId="43" fontId="4" fillId="3" borderId="12" xfId="1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4" fillId="4" borderId="5" xfId="0" applyFont="1" applyFill="1" applyBorder="1" applyAlignment="1">
      <alignment vertical="center"/>
    </xf>
    <xf numFmtId="43" fontId="4" fillId="4" borderId="12" xfId="0" applyNumberFormat="1" applyFont="1" applyFill="1" applyBorder="1" applyAlignment="1">
      <alignment vertical="center"/>
    </xf>
    <xf numFmtId="0" fontId="5" fillId="0" borderId="9" xfId="0" applyFont="1" applyBorder="1" applyAlignment="1">
      <alignment vertical="center"/>
    </xf>
    <xf numFmtId="9" fontId="5" fillId="0" borderId="12" xfId="2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43" fontId="8" fillId="0" borderId="12" xfId="1" applyFont="1" applyBorder="1"/>
    <xf numFmtId="0" fontId="7" fillId="0" borderId="0" xfId="0" applyFont="1"/>
    <xf numFmtId="43" fontId="4" fillId="0" borderId="12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43" fontId="4" fillId="5" borderId="12" xfId="1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10" fillId="0" borderId="12" xfId="0" applyFont="1" applyBorder="1"/>
    <xf numFmtId="43" fontId="10" fillId="0" borderId="12" xfId="0" applyNumberFormat="1" applyFont="1" applyBorder="1"/>
    <xf numFmtId="43" fontId="10" fillId="2" borderId="12" xfId="0" applyNumberFormat="1" applyFont="1" applyFill="1" applyBorder="1"/>
    <xf numFmtId="43" fontId="10" fillId="3" borderId="12" xfId="0" applyNumberFormat="1" applyFont="1" applyFill="1" applyBorder="1"/>
    <xf numFmtId="43" fontId="10" fillId="4" borderId="12" xfId="0" applyNumberFormat="1" applyFont="1" applyFill="1" applyBorder="1"/>
    <xf numFmtId="0" fontId="11" fillId="0" borderId="8" xfId="0" applyFont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43" fontId="5" fillId="0" borderId="12" xfId="1" applyFont="1" applyBorder="1" applyAlignment="1">
      <alignment vertical="center"/>
    </xf>
    <xf numFmtId="43" fontId="5" fillId="0" borderId="12" xfId="1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43" fontId="4" fillId="0" borderId="12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43" fontId="13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5" fillId="0" borderId="1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43" fontId="15" fillId="0" borderId="21" xfId="1" applyFont="1" applyBorder="1" applyAlignment="1">
      <alignment horizontal="center" vertical="center"/>
    </xf>
    <xf numFmtId="43" fontId="16" fillId="0" borderId="21" xfId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10" fontId="15" fillId="0" borderId="21" xfId="2" applyNumberFormat="1" applyFont="1" applyBorder="1" applyAlignment="1">
      <alignment vertical="center"/>
    </xf>
    <xf numFmtId="43" fontId="1" fillId="0" borderId="21" xfId="1" applyFont="1" applyBorder="1" applyAlignment="1">
      <alignment horizontal="center" vertical="center"/>
    </xf>
    <xf numFmtId="0" fontId="15" fillId="0" borderId="14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9" fontId="1" fillId="0" borderId="6" xfId="2" applyFont="1" applyBorder="1" applyAlignment="1">
      <alignment horizontal="right" vertical="center"/>
    </xf>
    <xf numFmtId="9" fontId="1" fillId="0" borderId="21" xfId="0" applyNumberFormat="1" applyFont="1" applyBorder="1" applyAlignment="1">
      <alignment horizontal="right" vertical="center"/>
    </xf>
    <xf numFmtId="0" fontId="1" fillId="0" borderId="2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3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9" fontId="1" fillId="0" borderId="18" xfId="2" applyFont="1" applyBorder="1" applyAlignment="1">
      <alignment horizontal="center" vertical="center"/>
    </xf>
    <xf numFmtId="9" fontId="1" fillId="0" borderId="19" xfId="2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43" fontId="15" fillId="0" borderId="4" xfId="1" applyFont="1" applyBorder="1" applyAlignment="1">
      <alignment horizontal="center" vertical="center"/>
    </xf>
    <xf numFmtId="43" fontId="15" fillId="0" borderId="6" xfId="1" applyFont="1" applyBorder="1" applyAlignment="1">
      <alignment horizontal="center" vertical="center"/>
    </xf>
    <xf numFmtId="43" fontId="15" fillId="0" borderId="4" xfId="0" applyNumberFormat="1" applyFont="1" applyBorder="1" applyAlignment="1">
      <alignment horizontal="center" vertical="center"/>
    </xf>
    <xf numFmtId="43" fontId="15" fillId="0" borderId="5" xfId="1" applyFont="1" applyBorder="1" applyAlignment="1">
      <alignment horizontal="center" vertical="center"/>
    </xf>
    <xf numFmtId="43" fontId="16" fillId="0" borderId="4" xfId="1" applyFont="1" applyBorder="1" applyAlignment="1">
      <alignment horizontal="center" vertical="center"/>
    </xf>
    <xf numFmtId="43" fontId="16" fillId="0" borderId="6" xfId="1" applyFont="1" applyBorder="1" applyAlignment="1">
      <alignment horizontal="center" vertical="center"/>
    </xf>
    <xf numFmtId="43" fontId="1" fillId="0" borderId="4" xfId="1" applyFont="1" applyBorder="1" applyAlignment="1">
      <alignment horizontal="center" vertical="center"/>
    </xf>
    <xf numFmtId="43" fontId="1" fillId="0" borderId="6" xfId="1" applyFont="1" applyBorder="1" applyAlignment="1">
      <alignment horizontal="center" vertical="center"/>
    </xf>
    <xf numFmtId="43" fontId="1" fillId="0" borderId="5" xfId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/>
    <xf numFmtId="0" fontId="1" fillId="0" borderId="6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7" fillId="6" borderId="1" xfId="0" applyFont="1" applyFill="1" applyBorder="1" applyAlignment="1">
      <alignment vertical="center"/>
    </xf>
    <xf numFmtId="0" fontId="17" fillId="6" borderId="2" xfId="0" applyFont="1" applyFill="1" applyBorder="1" applyAlignment="1">
      <alignment vertical="center"/>
    </xf>
    <xf numFmtId="0" fontId="17" fillId="6" borderId="22" xfId="0" applyFont="1" applyFill="1" applyBorder="1" applyAlignment="1">
      <alignment vertical="center"/>
    </xf>
    <xf numFmtId="0" fontId="17" fillId="6" borderId="23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7" fillId="6" borderId="9" xfId="0" applyFont="1" applyFill="1" applyBorder="1" applyAlignment="1">
      <alignment vertical="center"/>
    </xf>
    <xf numFmtId="0" fontId="17" fillId="6" borderId="10" xfId="0" applyFont="1" applyFill="1" applyBorder="1" applyAlignment="1">
      <alignment vertical="center"/>
    </xf>
    <xf numFmtId="0" fontId="17" fillId="6" borderId="24" xfId="0" applyFont="1" applyFill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2" fillId="0" borderId="2" xfId="0" applyFont="1" applyBorder="1"/>
    <xf numFmtId="0" fontId="15" fillId="0" borderId="13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 shrinkToFit="1"/>
    </xf>
    <xf numFmtId="0" fontId="1" fillId="0" borderId="16" xfId="0" applyFont="1" applyBorder="1" applyAlignment="1">
      <alignment horizontal="center" vertical="center" wrapText="1" shrinkToFit="1"/>
    </xf>
    <xf numFmtId="0" fontId="1" fillId="0" borderId="17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/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to/Documents/Empresas%20&amp;%20Neg&#243;cios%202018%20-%20PROJETOS/Plano%20Familiar%20Envida%20Rio/Diversos/Projeto%20Petropolis%20-%202018%20-%20A%20&amp;%20L/Planilhas%20do%20Projeto/Estimativa%20de%20Receitas%20Petropolis%202018%20vs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ral"/>
    </sheetNames>
    <sheetDataSet>
      <sheetData sheetId="0">
        <row r="23">
          <cell r="H23">
            <v>1542690</v>
          </cell>
        </row>
        <row r="34">
          <cell r="H34">
            <v>946680</v>
          </cell>
        </row>
        <row r="43">
          <cell r="H43">
            <v>697636.4</v>
          </cell>
        </row>
        <row r="47">
          <cell r="H47">
            <v>549388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95"/>
  <sheetViews>
    <sheetView showGridLines="0" topLeftCell="A13" workbookViewId="0">
      <selection activeCell="A27" sqref="A27:XFD32"/>
    </sheetView>
  </sheetViews>
  <sheetFormatPr defaultColWidth="9" defaultRowHeight="15"/>
  <cols>
    <col min="1" max="1" width="1.5703125" customWidth="1"/>
    <col min="2" max="2" width="15.140625" customWidth="1"/>
    <col min="3" max="3" width="13.28515625" customWidth="1"/>
    <col min="4" max="4" width="5.5703125" customWidth="1"/>
    <col min="5" max="5" width="11.42578125" customWidth="1"/>
    <col min="6" max="6" width="1.85546875" customWidth="1"/>
    <col min="7" max="7" width="7" customWidth="1"/>
    <col min="8" max="8" width="6.7109375" customWidth="1"/>
    <col min="9" max="9" width="13.5703125" customWidth="1"/>
    <col min="10" max="10" width="13.28515625" customWidth="1"/>
    <col min="11" max="11" width="6.5703125" customWidth="1"/>
    <col min="12" max="12" width="0.140625" customWidth="1"/>
    <col min="13" max="13" width="13.5703125" customWidth="1"/>
    <col min="14" max="14" width="11.85546875" customWidth="1"/>
    <col min="15" max="15" width="3.140625" customWidth="1"/>
  </cols>
  <sheetData>
    <row r="2" spans="2:16">
      <c r="B2" s="98" t="s">
        <v>0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</row>
    <row r="3" spans="2:16">
      <c r="B3" s="99" t="s">
        <v>1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</row>
    <row r="4" spans="2:16">
      <c r="B4" s="80">
        <f>+E56</f>
        <v>63740.127999999997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</row>
    <row r="5" spans="2:16">
      <c r="B5" s="100" t="s">
        <v>2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</row>
    <row r="6" spans="2:16">
      <c r="B6" s="80">
        <f>+C86</f>
        <v>109344892.00000004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</row>
    <row r="7" spans="2:16">
      <c r="B7" s="99"/>
      <c r="C7" s="99"/>
      <c r="D7" s="99"/>
      <c r="E7" s="99"/>
      <c r="F7" s="99"/>
      <c r="G7" s="99"/>
      <c r="H7" s="99"/>
      <c r="I7" s="99"/>
      <c r="J7" s="99"/>
      <c r="K7" s="82"/>
      <c r="L7" s="102"/>
      <c r="M7" s="102"/>
      <c r="N7" s="82"/>
      <c r="O7" s="82"/>
      <c r="P7" s="82"/>
    </row>
    <row r="8" spans="2:16">
      <c r="B8" s="102"/>
      <c r="C8" s="102"/>
      <c r="D8" s="102"/>
      <c r="E8" s="102"/>
      <c r="F8" s="102"/>
      <c r="G8" s="102"/>
      <c r="H8" s="102"/>
      <c r="I8" s="102"/>
      <c r="J8" s="102"/>
      <c r="K8" s="82"/>
      <c r="L8" s="102"/>
      <c r="M8" s="102"/>
      <c r="N8" s="82"/>
      <c r="O8" s="82"/>
      <c r="P8" s="82"/>
    </row>
    <row r="9" spans="2:16">
      <c r="B9" s="98" t="s">
        <v>3</v>
      </c>
      <c r="C9" s="98"/>
      <c r="D9" s="98"/>
      <c r="E9" s="98"/>
      <c r="F9" s="98"/>
      <c r="G9" s="98"/>
      <c r="H9" s="98"/>
      <c r="I9" s="98"/>
      <c r="J9" s="98"/>
      <c r="K9" s="98"/>
      <c r="L9" s="102"/>
      <c r="M9" s="102"/>
      <c r="N9" s="82"/>
      <c r="O9" s="82"/>
      <c r="P9" s="82"/>
    </row>
    <row r="10" spans="2:16">
      <c r="B10" s="99" t="s">
        <v>4</v>
      </c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82"/>
      <c r="O10" s="82"/>
      <c r="P10" s="82"/>
    </row>
    <row r="11" spans="2:16">
      <c r="B11" s="99" t="s">
        <v>5</v>
      </c>
      <c r="C11" s="99"/>
      <c r="D11" s="99"/>
      <c r="E11" s="99"/>
      <c r="F11" s="99"/>
      <c r="G11" s="99"/>
      <c r="H11" s="99"/>
      <c r="I11" s="99"/>
      <c r="J11" s="99"/>
      <c r="K11" s="79"/>
      <c r="L11" s="79"/>
      <c r="M11" s="79"/>
      <c r="N11" s="82"/>
      <c r="O11" s="82"/>
      <c r="P11" s="82"/>
    </row>
    <row r="12" spans="2:16">
      <c r="B12" s="80">
        <f>+G86</f>
        <v>22962427.319999997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82"/>
      <c r="O12" s="82"/>
      <c r="P12" s="82"/>
    </row>
    <row r="13" spans="2:16"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82"/>
      <c r="P13" s="82"/>
    </row>
    <row r="14" spans="2:16">
      <c r="B14" s="99"/>
      <c r="C14" s="99"/>
      <c r="D14" s="99"/>
      <c r="E14" s="99"/>
      <c r="F14" s="99"/>
      <c r="G14" s="99"/>
      <c r="H14" s="99"/>
      <c r="I14" s="99"/>
      <c r="J14" s="99"/>
      <c r="K14" s="82"/>
      <c r="L14" s="102"/>
      <c r="M14" s="102"/>
      <c r="N14" s="82"/>
      <c r="O14" s="82"/>
      <c r="P14" s="82"/>
    </row>
    <row r="15" spans="2:16">
      <c r="B15" s="102"/>
      <c r="C15" s="102"/>
      <c r="D15" s="102"/>
      <c r="E15" s="102"/>
      <c r="F15" s="102"/>
      <c r="G15" s="102"/>
      <c r="H15" s="102"/>
      <c r="I15" s="102"/>
      <c r="J15" s="102"/>
      <c r="K15" s="82"/>
      <c r="L15" s="102"/>
      <c r="M15" s="102"/>
      <c r="N15" s="82"/>
      <c r="O15" s="82"/>
      <c r="P15" s="82"/>
    </row>
    <row r="16" spans="2:16">
      <c r="B16" s="98" t="s">
        <v>6</v>
      </c>
      <c r="C16" s="98"/>
      <c r="D16" s="98"/>
      <c r="E16" s="98"/>
      <c r="F16" s="98"/>
      <c r="G16" s="98"/>
      <c r="H16" s="102"/>
      <c r="I16" s="102"/>
      <c r="J16" s="102"/>
      <c r="K16" s="82"/>
      <c r="L16" s="102"/>
      <c r="M16" s="102"/>
      <c r="N16" s="82"/>
      <c r="O16" s="82"/>
      <c r="P16" s="82"/>
    </row>
    <row r="17" spans="2:16">
      <c r="B17" s="99" t="s">
        <v>7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82"/>
      <c r="P17" s="82"/>
    </row>
    <row r="18" spans="2:16">
      <c r="B18" s="99" t="s">
        <v>8</v>
      </c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82"/>
      <c r="O18" s="82"/>
      <c r="P18" s="82"/>
    </row>
    <row r="19" spans="2:16">
      <c r="B19" s="102"/>
      <c r="C19" s="102"/>
      <c r="D19" s="102"/>
      <c r="E19" s="102"/>
      <c r="F19" s="102"/>
      <c r="G19" s="102"/>
      <c r="H19" s="102"/>
      <c r="I19" s="102"/>
      <c r="J19" s="102"/>
      <c r="K19" s="82"/>
      <c r="L19" s="102"/>
      <c r="M19" s="102"/>
      <c r="N19" s="82"/>
      <c r="O19" s="82"/>
      <c r="P19" s="82"/>
    </row>
    <row r="20" spans="2:16">
      <c r="B20" s="98" t="s">
        <v>9</v>
      </c>
      <c r="C20" s="98"/>
      <c r="D20" s="98"/>
      <c r="E20" s="98"/>
      <c r="F20" s="98"/>
      <c r="G20" s="98"/>
      <c r="H20" s="98"/>
      <c r="I20" s="98"/>
      <c r="J20" s="98"/>
      <c r="K20" s="82"/>
      <c r="L20" s="102"/>
      <c r="M20" s="102"/>
      <c r="N20" s="82"/>
      <c r="O20" s="82"/>
      <c r="P20" s="82"/>
    </row>
    <row r="21" spans="2:16">
      <c r="B21" s="99" t="s">
        <v>10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82"/>
      <c r="O21" s="82"/>
      <c r="P21" s="82"/>
    </row>
    <row r="22" spans="2:16">
      <c r="B22" s="102"/>
      <c r="C22" s="102"/>
      <c r="D22" s="102"/>
      <c r="E22" s="102"/>
      <c r="F22" s="102"/>
      <c r="G22" s="102"/>
      <c r="H22" s="102"/>
      <c r="I22" s="102"/>
      <c r="J22" s="102"/>
      <c r="K22" s="82"/>
      <c r="L22" s="102"/>
      <c r="M22" s="102"/>
      <c r="N22" s="82"/>
      <c r="O22" s="82"/>
      <c r="P22" s="82"/>
    </row>
    <row r="23" spans="2:16">
      <c r="B23" s="98" t="s">
        <v>11</v>
      </c>
      <c r="C23" s="98"/>
      <c r="D23" s="98"/>
      <c r="E23" s="98"/>
      <c r="F23" s="102"/>
      <c r="G23" s="102"/>
      <c r="H23" s="102"/>
      <c r="I23" s="102"/>
      <c r="J23" s="102"/>
      <c r="K23" s="82"/>
      <c r="L23" s="102"/>
      <c r="M23" s="102"/>
      <c r="N23" s="82"/>
      <c r="O23" s="82"/>
      <c r="P23" s="82"/>
    </row>
    <row r="24" spans="2:16">
      <c r="B24" s="99" t="s">
        <v>12</v>
      </c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82"/>
      <c r="O24" s="82"/>
      <c r="P24" s="82"/>
    </row>
    <row r="25" spans="2:16"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82"/>
      <c r="O25" s="82"/>
      <c r="P25" s="82"/>
    </row>
    <row r="26" spans="2:16"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82"/>
      <c r="O26" s="82"/>
      <c r="P26" s="82"/>
    </row>
    <row r="27" spans="2:16"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82"/>
      <c r="O27" s="82"/>
      <c r="P27" s="82"/>
    </row>
    <row r="28" spans="2:16"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82"/>
      <c r="O28" s="82"/>
      <c r="P28" s="82"/>
    </row>
    <row r="29" spans="2:16"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82"/>
      <c r="O29" s="82"/>
      <c r="P29" s="82"/>
    </row>
    <row r="30" spans="2:16"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82"/>
      <c r="O30" s="82"/>
      <c r="P30" s="82"/>
    </row>
    <row r="31" spans="2:16"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82"/>
      <c r="O31" s="82"/>
      <c r="P31" s="82"/>
    </row>
    <row r="32" spans="2:16"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82"/>
      <c r="O32" s="82"/>
      <c r="P32" s="82"/>
    </row>
    <row r="33" spans="2:16"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82"/>
      <c r="O33" s="82"/>
      <c r="P33" s="82"/>
    </row>
    <row r="34" spans="2:16"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82"/>
      <c r="O34" s="82"/>
      <c r="P34" s="82"/>
    </row>
    <row r="35" spans="2:16"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82"/>
      <c r="O35" s="82"/>
      <c r="P35" s="82"/>
    </row>
    <row r="36" spans="2:16"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82"/>
      <c r="O36" s="82"/>
      <c r="P36" s="82"/>
    </row>
    <row r="37" spans="2:16"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82"/>
      <c r="O37" s="82"/>
      <c r="P37" s="82"/>
    </row>
    <row r="38" spans="2:16"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82"/>
      <c r="O38" s="82"/>
      <c r="P38" s="82"/>
    </row>
    <row r="39" spans="2:16"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82"/>
      <c r="O39" s="82"/>
      <c r="P39" s="82"/>
    </row>
    <row r="40" spans="2:16"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82"/>
      <c r="O40" s="82"/>
      <c r="P40" s="82"/>
    </row>
    <row r="41" spans="2:16"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82"/>
      <c r="O41" s="82"/>
      <c r="P41" s="82"/>
    </row>
    <row r="42" spans="2:16"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82"/>
      <c r="O42" s="82"/>
      <c r="P42" s="82"/>
    </row>
    <row r="43" spans="2:16"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2"/>
      <c r="O43" s="82"/>
      <c r="P43" s="82"/>
    </row>
    <row r="44" spans="2:16"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82"/>
      <c r="O44" s="82"/>
      <c r="P44" s="82"/>
    </row>
    <row r="45" spans="2:16"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82"/>
      <c r="O45" s="82"/>
      <c r="P45" s="82"/>
    </row>
    <row r="46" spans="2:16"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82"/>
      <c r="O46" s="82"/>
      <c r="P46" s="82"/>
    </row>
    <row r="47" spans="2:16">
      <c r="B47" s="102"/>
      <c r="C47" s="102"/>
      <c r="D47" s="102"/>
      <c r="E47" s="102"/>
      <c r="F47" s="102"/>
      <c r="G47" s="102"/>
      <c r="H47" s="102"/>
      <c r="I47" s="102"/>
      <c r="J47" s="102"/>
      <c r="K47" s="82"/>
      <c r="L47" s="102"/>
      <c r="M47" s="102"/>
      <c r="N47" s="82"/>
      <c r="O47" s="82"/>
      <c r="P47" s="82"/>
    </row>
    <row r="48" spans="2:16">
      <c r="B48" s="103" t="s">
        <v>13</v>
      </c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84"/>
      <c r="N48" s="105"/>
      <c r="O48" s="106"/>
      <c r="P48" s="1"/>
    </row>
    <row r="49" spans="2:16">
      <c r="B49" s="83"/>
      <c r="C49" s="107" t="s">
        <v>14</v>
      </c>
      <c r="D49" s="108"/>
      <c r="E49" s="108"/>
      <c r="F49" s="109"/>
      <c r="G49" s="107"/>
      <c r="H49" s="109"/>
      <c r="I49" s="85"/>
      <c r="J49" s="110"/>
      <c r="K49" s="111"/>
      <c r="L49" s="112"/>
      <c r="M49" s="85"/>
      <c r="N49" s="110"/>
      <c r="O49" s="112"/>
      <c r="P49" s="1"/>
    </row>
    <row r="50" spans="2:16">
      <c r="B50" s="83"/>
      <c r="C50" s="110"/>
      <c r="D50" s="112"/>
      <c r="E50" s="107" t="s">
        <v>15</v>
      </c>
      <c r="F50" s="108"/>
      <c r="G50" s="108"/>
      <c r="H50" s="113"/>
      <c r="I50" s="85"/>
      <c r="J50" s="110"/>
      <c r="K50" s="111"/>
      <c r="L50" s="112"/>
      <c r="M50" s="85"/>
      <c r="N50" s="110"/>
      <c r="O50" s="112"/>
      <c r="P50" s="1"/>
    </row>
    <row r="51" spans="2:16" ht="22.5" customHeight="1">
      <c r="B51" s="83"/>
      <c r="C51" s="107" t="s">
        <v>16</v>
      </c>
      <c r="D51" s="109"/>
      <c r="E51" s="154" t="s">
        <v>17</v>
      </c>
      <c r="F51" s="155"/>
      <c r="G51" s="158" t="s">
        <v>15</v>
      </c>
      <c r="H51" s="159"/>
      <c r="I51" s="86" t="s">
        <v>18</v>
      </c>
      <c r="J51" s="107" t="s">
        <v>19</v>
      </c>
      <c r="K51" s="108"/>
      <c r="L51" s="109"/>
      <c r="M51" s="107" t="s">
        <v>20</v>
      </c>
      <c r="N51" s="108"/>
      <c r="O51" s="113"/>
      <c r="P51" s="1"/>
    </row>
    <row r="52" spans="2:16">
      <c r="B52" s="151" t="s">
        <v>21</v>
      </c>
      <c r="C52" s="107" t="s">
        <v>22</v>
      </c>
      <c r="D52" s="109"/>
      <c r="E52" s="156"/>
      <c r="F52" s="157"/>
      <c r="G52" s="160"/>
      <c r="H52" s="161"/>
      <c r="I52" s="86"/>
      <c r="J52" s="107" t="s">
        <v>23</v>
      </c>
      <c r="K52" s="108"/>
      <c r="L52" s="109"/>
      <c r="M52" s="86" t="s">
        <v>24</v>
      </c>
      <c r="N52" s="107" t="s">
        <v>24</v>
      </c>
      <c r="O52" s="109"/>
      <c r="P52" s="1"/>
    </row>
    <row r="53" spans="2:16">
      <c r="B53" s="152"/>
      <c r="C53" s="107" t="s">
        <v>25</v>
      </c>
      <c r="D53" s="109"/>
      <c r="E53" s="114">
        <v>0.02</v>
      </c>
      <c r="F53" s="115"/>
      <c r="G53" s="116"/>
      <c r="H53" s="117"/>
      <c r="I53" s="86"/>
      <c r="J53" s="107" t="s">
        <v>25</v>
      </c>
      <c r="K53" s="108"/>
      <c r="L53" s="109"/>
      <c r="M53" s="86" t="s">
        <v>26</v>
      </c>
      <c r="N53" s="107" t="s">
        <v>27</v>
      </c>
      <c r="O53" s="109"/>
      <c r="P53" s="1"/>
    </row>
    <row r="54" spans="2:16">
      <c r="B54" s="153"/>
      <c r="C54" s="103" t="s">
        <v>28</v>
      </c>
      <c r="D54" s="118"/>
      <c r="E54" s="103" t="s">
        <v>28</v>
      </c>
      <c r="F54" s="118"/>
      <c r="G54" s="103" t="s">
        <v>28</v>
      </c>
      <c r="H54" s="118"/>
      <c r="I54" s="87" t="s">
        <v>28</v>
      </c>
      <c r="J54" s="103" t="s">
        <v>28</v>
      </c>
      <c r="K54" s="104"/>
      <c r="L54" s="118"/>
      <c r="M54" s="87" t="s">
        <v>28</v>
      </c>
      <c r="N54" s="103" t="s">
        <v>28</v>
      </c>
      <c r="O54" s="118"/>
      <c r="P54" s="1"/>
    </row>
    <row r="55" spans="2:16">
      <c r="B55" s="83">
        <v>0</v>
      </c>
      <c r="C55" s="110"/>
      <c r="D55" s="112"/>
      <c r="E55" s="119">
        <f>SUM('Projeção demonstração Resultado'!D29)</f>
        <v>1093448.9200000004</v>
      </c>
      <c r="F55" s="120"/>
      <c r="G55" s="110"/>
      <c r="H55" s="112"/>
      <c r="I55" s="88"/>
      <c r="J55" s="110"/>
      <c r="K55" s="111"/>
      <c r="L55" s="112"/>
      <c r="M55" s="85"/>
      <c r="N55" s="121">
        <f>-E55</f>
        <v>-1093448.9200000004</v>
      </c>
      <c r="O55" s="112"/>
      <c r="P55" s="1"/>
    </row>
    <row r="56" spans="2:16">
      <c r="B56" s="83">
        <v>1</v>
      </c>
      <c r="C56" s="119">
        <f>SUM('Projeção demonstração Resultado'!D13)</f>
        <v>3187006.4</v>
      </c>
      <c r="D56" s="120"/>
      <c r="E56" s="119">
        <f t="shared" ref="E56:E85" si="0">+C56*$E$53</f>
        <v>63740.127999999997</v>
      </c>
      <c r="F56" s="120"/>
      <c r="G56" s="119">
        <f>SUM('Projeção demonstração Resultado'!D26)</f>
        <v>669271.34399999992</v>
      </c>
      <c r="H56" s="120"/>
      <c r="I56" s="88">
        <f>SUM('Média dos Custos'!E18)</f>
        <v>2012018.4</v>
      </c>
      <c r="J56" s="119">
        <f>SUM('Projeção demonstração Resultado'!$D$14)</f>
        <v>431839.36720000004</v>
      </c>
      <c r="K56" s="122"/>
      <c r="L56" s="120"/>
      <c r="M56" s="89">
        <f t="shared" ref="M56:M60" si="1">+C56-E56-G56-I56-J56</f>
        <v>10137.160799999896</v>
      </c>
      <c r="N56" s="123">
        <f>+M56+N55</f>
        <v>-1083311.7592000004</v>
      </c>
      <c r="O56" s="124"/>
      <c r="P56" s="1"/>
    </row>
    <row r="57" spans="2:16">
      <c r="B57" s="83">
        <v>2</v>
      </c>
      <c r="C57" s="119">
        <f>SUM('Projeção demonstração Resultado'!E13)</f>
        <v>3187006.4</v>
      </c>
      <c r="D57" s="120"/>
      <c r="E57" s="119">
        <f t="shared" si="0"/>
        <v>63740.127999999997</v>
      </c>
      <c r="F57" s="120"/>
      <c r="G57" s="119">
        <f t="shared" ref="G57:G85" si="2">+C57*0.21</f>
        <v>669271.34399999992</v>
      </c>
      <c r="H57" s="120"/>
      <c r="I57" s="88">
        <f t="shared" ref="I57:I85" si="3">+I56</f>
        <v>2012018.4</v>
      </c>
      <c r="J57" s="119">
        <f>SUM('Projeção demonstração Resultado'!$D$14)</f>
        <v>431839.36720000004</v>
      </c>
      <c r="K57" s="122"/>
      <c r="L57" s="120"/>
      <c r="M57" s="89">
        <f t="shared" si="1"/>
        <v>10137.160799999896</v>
      </c>
      <c r="N57" s="123">
        <f t="shared" ref="N57:N85" si="4">+N56+M57</f>
        <v>-1073174.5984000005</v>
      </c>
      <c r="O57" s="124"/>
      <c r="P57" s="1"/>
    </row>
    <row r="58" spans="2:16">
      <c r="B58" s="83">
        <v>3</v>
      </c>
      <c r="C58" s="119">
        <f>SUM('Projeção demonstração Resultado'!F13)</f>
        <v>3187006.4</v>
      </c>
      <c r="D58" s="120"/>
      <c r="E58" s="119">
        <f t="shared" si="0"/>
        <v>63740.127999999997</v>
      </c>
      <c r="F58" s="120"/>
      <c r="G58" s="119">
        <f t="shared" si="2"/>
        <v>669271.34399999992</v>
      </c>
      <c r="H58" s="120"/>
      <c r="I58" s="88">
        <f t="shared" si="3"/>
        <v>2012018.4</v>
      </c>
      <c r="J58" s="119">
        <f>SUM('Projeção demonstração Resultado'!$D$14)</f>
        <v>431839.36720000004</v>
      </c>
      <c r="K58" s="122"/>
      <c r="L58" s="120"/>
      <c r="M58" s="89">
        <f t="shared" si="1"/>
        <v>10137.160799999896</v>
      </c>
      <c r="N58" s="123">
        <f t="shared" si="4"/>
        <v>-1063037.4376000005</v>
      </c>
      <c r="O58" s="124"/>
      <c r="P58" s="1"/>
    </row>
    <row r="59" spans="2:16">
      <c r="B59" s="83">
        <v>4</v>
      </c>
      <c r="C59" s="119">
        <f>SUM('Projeção demonstração Resultado'!G13)</f>
        <v>3187006.4</v>
      </c>
      <c r="D59" s="120"/>
      <c r="E59" s="119">
        <f t="shared" si="0"/>
        <v>63740.127999999997</v>
      </c>
      <c r="F59" s="120"/>
      <c r="G59" s="119">
        <f t="shared" si="2"/>
        <v>669271.34399999992</v>
      </c>
      <c r="H59" s="120"/>
      <c r="I59" s="88">
        <f t="shared" si="3"/>
        <v>2012018.4</v>
      </c>
      <c r="J59" s="119">
        <f>SUM('Projeção demonstração Resultado'!$D$14)</f>
        <v>431839.36720000004</v>
      </c>
      <c r="K59" s="122"/>
      <c r="L59" s="120"/>
      <c r="M59" s="89">
        <f t="shared" si="1"/>
        <v>10137.160799999896</v>
      </c>
      <c r="N59" s="123">
        <f t="shared" si="4"/>
        <v>-1052900.2768000006</v>
      </c>
      <c r="O59" s="124"/>
      <c r="P59" s="1"/>
    </row>
    <row r="60" spans="2:16">
      <c r="B60" s="83">
        <v>5</v>
      </c>
      <c r="C60" s="119">
        <f>SUM('Projeção demonstração Resultado'!H13)</f>
        <v>3187006.4</v>
      </c>
      <c r="D60" s="120"/>
      <c r="E60" s="119">
        <f t="shared" si="0"/>
        <v>63740.127999999997</v>
      </c>
      <c r="F60" s="120"/>
      <c r="G60" s="119">
        <f t="shared" si="2"/>
        <v>669271.34399999992</v>
      </c>
      <c r="H60" s="120"/>
      <c r="I60" s="88">
        <f t="shared" si="3"/>
        <v>2012018.4</v>
      </c>
      <c r="J60" s="119">
        <f>SUM('Projeção demonstração Resultado'!$D$14)</f>
        <v>431839.36720000004</v>
      </c>
      <c r="K60" s="122"/>
      <c r="L60" s="120"/>
      <c r="M60" s="89">
        <f t="shared" si="1"/>
        <v>10137.160799999896</v>
      </c>
      <c r="N60" s="123">
        <f t="shared" si="4"/>
        <v>-1042763.1160000006</v>
      </c>
      <c r="O60" s="124"/>
      <c r="P60" s="1"/>
    </row>
    <row r="61" spans="2:16">
      <c r="B61" s="83">
        <v>6</v>
      </c>
      <c r="C61" s="119">
        <f>SUM('Projeção demonstração Resultado'!I13)</f>
        <v>3736394.4</v>
      </c>
      <c r="D61" s="120"/>
      <c r="E61" s="119">
        <f t="shared" si="0"/>
        <v>74727.888000000006</v>
      </c>
      <c r="F61" s="120"/>
      <c r="G61" s="119">
        <f t="shared" si="2"/>
        <v>784642.82399999991</v>
      </c>
      <c r="H61" s="120"/>
      <c r="I61" s="88">
        <f t="shared" si="3"/>
        <v>2012018.4</v>
      </c>
      <c r="J61" s="119">
        <f>SUM('Projeção demonstração Resultado'!I14)</f>
        <v>506281.4412</v>
      </c>
      <c r="K61" s="122"/>
      <c r="L61" s="120"/>
      <c r="M61" s="89">
        <f t="shared" ref="M61:M86" si="5">+C61-E61-G61-I61-J61</f>
        <v>358723.84680000017</v>
      </c>
      <c r="N61" s="123">
        <f t="shared" si="4"/>
        <v>-684039.26920000045</v>
      </c>
      <c r="O61" s="124"/>
      <c r="P61" s="1"/>
    </row>
    <row r="62" spans="2:16">
      <c r="B62" s="83">
        <v>7</v>
      </c>
      <c r="C62" s="119">
        <f>SUM('Projeção demonstração Resultado'!J13)</f>
        <v>3736394.4</v>
      </c>
      <c r="D62" s="120"/>
      <c r="E62" s="119">
        <f t="shared" si="0"/>
        <v>74727.888000000006</v>
      </c>
      <c r="F62" s="120"/>
      <c r="G62" s="119">
        <f t="shared" si="2"/>
        <v>784642.82399999991</v>
      </c>
      <c r="H62" s="120"/>
      <c r="I62" s="88">
        <f t="shared" si="3"/>
        <v>2012018.4</v>
      </c>
      <c r="J62" s="119">
        <f>SUM('Projeção demonstração Resultado'!$J$14)</f>
        <v>506281.4412</v>
      </c>
      <c r="K62" s="122"/>
      <c r="L62" s="120"/>
      <c r="M62" s="89">
        <f t="shared" si="5"/>
        <v>358723.84680000017</v>
      </c>
      <c r="N62" s="123">
        <f t="shared" si="4"/>
        <v>-325315.42240000027</v>
      </c>
      <c r="O62" s="124"/>
      <c r="P62" s="1"/>
    </row>
    <row r="63" spans="2:16">
      <c r="B63" s="83">
        <v>8</v>
      </c>
      <c r="C63" s="119">
        <f>SUM('Projeção demonstração Resultado'!K13)</f>
        <v>3736394.4</v>
      </c>
      <c r="D63" s="120"/>
      <c r="E63" s="119">
        <f t="shared" si="0"/>
        <v>74727.888000000006</v>
      </c>
      <c r="F63" s="120"/>
      <c r="G63" s="119">
        <f t="shared" si="2"/>
        <v>784642.82399999991</v>
      </c>
      <c r="H63" s="120"/>
      <c r="I63" s="88">
        <f t="shared" si="3"/>
        <v>2012018.4</v>
      </c>
      <c r="J63" s="119">
        <f>SUM('Projeção demonstração Resultado'!$J$14)</f>
        <v>506281.4412</v>
      </c>
      <c r="K63" s="122"/>
      <c r="L63" s="120"/>
      <c r="M63" s="89">
        <f t="shared" si="5"/>
        <v>358723.84680000017</v>
      </c>
      <c r="N63" s="123">
        <f t="shared" si="4"/>
        <v>33408.424399999902</v>
      </c>
      <c r="O63" s="124"/>
      <c r="P63" s="1"/>
    </row>
    <row r="64" spans="2:16">
      <c r="B64" s="83">
        <v>9</v>
      </c>
      <c r="C64" s="119">
        <f>SUM('Projeção demonstração Resultado'!L13)</f>
        <v>3736394.4</v>
      </c>
      <c r="D64" s="120"/>
      <c r="E64" s="119">
        <f t="shared" si="0"/>
        <v>74727.888000000006</v>
      </c>
      <c r="F64" s="120"/>
      <c r="G64" s="119">
        <f t="shared" si="2"/>
        <v>784642.82399999991</v>
      </c>
      <c r="H64" s="120"/>
      <c r="I64" s="88">
        <f t="shared" si="3"/>
        <v>2012018.4</v>
      </c>
      <c r="J64" s="119">
        <f>SUM('Projeção demonstração Resultado'!$J$14)</f>
        <v>506281.4412</v>
      </c>
      <c r="K64" s="122"/>
      <c r="L64" s="120"/>
      <c r="M64" s="89">
        <f t="shared" si="5"/>
        <v>358723.84680000017</v>
      </c>
      <c r="N64" s="123">
        <f t="shared" si="4"/>
        <v>392132.27120000008</v>
      </c>
      <c r="O64" s="124"/>
      <c r="P64" s="1"/>
    </row>
    <row r="65" spans="2:16">
      <c r="B65" s="83">
        <v>10</v>
      </c>
      <c r="C65" s="119">
        <f>SUM('Projeção demonstração Resultado'!M13)</f>
        <v>3736394.4</v>
      </c>
      <c r="D65" s="120"/>
      <c r="E65" s="119">
        <f t="shared" si="0"/>
        <v>74727.888000000006</v>
      </c>
      <c r="F65" s="120"/>
      <c r="G65" s="119">
        <f t="shared" si="2"/>
        <v>784642.82399999991</v>
      </c>
      <c r="H65" s="120"/>
      <c r="I65" s="88">
        <f t="shared" si="3"/>
        <v>2012018.4</v>
      </c>
      <c r="J65" s="119">
        <f>SUM('Projeção demonstração Resultado'!$J$14)</f>
        <v>506281.4412</v>
      </c>
      <c r="K65" s="122"/>
      <c r="L65" s="120"/>
      <c r="M65" s="89">
        <f t="shared" si="5"/>
        <v>358723.84680000017</v>
      </c>
      <c r="N65" s="123">
        <f t="shared" si="4"/>
        <v>750856.11800000025</v>
      </c>
      <c r="O65" s="124"/>
      <c r="P65" s="1"/>
    </row>
    <row r="66" spans="2:16">
      <c r="B66" s="83">
        <v>11</v>
      </c>
      <c r="C66" s="119">
        <f>SUM('Projeção demonstração Resultado'!N13)</f>
        <v>3736394.4</v>
      </c>
      <c r="D66" s="120"/>
      <c r="E66" s="119">
        <f t="shared" si="0"/>
        <v>74727.888000000006</v>
      </c>
      <c r="F66" s="120"/>
      <c r="G66" s="119">
        <f t="shared" si="2"/>
        <v>784642.82399999991</v>
      </c>
      <c r="H66" s="120"/>
      <c r="I66" s="88">
        <f t="shared" si="3"/>
        <v>2012018.4</v>
      </c>
      <c r="J66" s="119">
        <f>SUM('Projeção demonstração Resultado'!$J$14)</f>
        <v>506281.4412</v>
      </c>
      <c r="K66" s="122"/>
      <c r="L66" s="120"/>
      <c r="M66" s="89">
        <f t="shared" si="5"/>
        <v>358723.84680000017</v>
      </c>
      <c r="N66" s="123">
        <f t="shared" si="4"/>
        <v>1109579.9648000004</v>
      </c>
      <c r="O66" s="124"/>
      <c r="P66" s="1"/>
    </row>
    <row r="67" spans="2:16">
      <c r="B67" s="83">
        <v>12</v>
      </c>
      <c r="C67" s="119">
        <f>SUM('Projeção demonstração Resultado'!O13)</f>
        <v>3736394.4</v>
      </c>
      <c r="D67" s="120"/>
      <c r="E67" s="119">
        <f t="shared" si="0"/>
        <v>74727.888000000006</v>
      </c>
      <c r="F67" s="120"/>
      <c r="G67" s="119">
        <f t="shared" si="2"/>
        <v>784642.82399999991</v>
      </c>
      <c r="H67" s="120"/>
      <c r="I67" s="88">
        <f t="shared" si="3"/>
        <v>2012018.4</v>
      </c>
      <c r="J67" s="119">
        <f>SUM('Projeção demonstração Resultado'!$J$14)</f>
        <v>506281.4412</v>
      </c>
      <c r="K67" s="122"/>
      <c r="L67" s="120"/>
      <c r="M67" s="89">
        <f t="shared" si="5"/>
        <v>358723.84680000017</v>
      </c>
      <c r="N67" s="123">
        <f t="shared" si="4"/>
        <v>1468303.8116000006</v>
      </c>
      <c r="O67" s="124"/>
      <c r="P67" s="1"/>
    </row>
    <row r="68" spans="2:16">
      <c r="B68" s="83">
        <v>13</v>
      </c>
      <c r="C68" s="119">
        <f>SUM('Projeção demonstração Resultado'!P13)</f>
        <v>3736394.4</v>
      </c>
      <c r="D68" s="120"/>
      <c r="E68" s="119">
        <f t="shared" si="0"/>
        <v>74727.888000000006</v>
      </c>
      <c r="F68" s="120"/>
      <c r="G68" s="119">
        <f t="shared" si="2"/>
        <v>784642.82399999991</v>
      </c>
      <c r="H68" s="120"/>
      <c r="I68" s="88">
        <f t="shared" si="3"/>
        <v>2012018.4</v>
      </c>
      <c r="J68" s="119">
        <f>SUM('Projeção demonstração Resultado'!$J$14)</f>
        <v>506281.4412</v>
      </c>
      <c r="K68" s="122"/>
      <c r="L68" s="120"/>
      <c r="M68" s="89">
        <f t="shared" si="5"/>
        <v>358723.84680000017</v>
      </c>
      <c r="N68" s="123">
        <f t="shared" si="4"/>
        <v>1827027.6584000008</v>
      </c>
      <c r="O68" s="124"/>
      <c r="P68" s="1"/>
    </row>
    <row r="69" spans="2:16">
      <c r="B69" s="83">
        <v>14</v>
      </c>
      <c r="C69" s="119">
        <f>SUM('Projeção demonstração Resultado'!Q13)</f>
        <v>3736394.4</v>
      </c>
      <c r="D69" s="120"/>
      <c r="E69" s="119">
        <f t="shared" si="0"/>
        <v>74727.888000000006</v>
      </c>
      <c r="F69" s="120"/>
      <c r="G69" s="119">
        <f t="shared" si="2"/>
        <v>784642.82399999991</v>
      </c>
      <c r="H69" s="120"/>
      <c r="I69" s="88">
        <f t="shared" si="3"/>
        <v>2012018.4</v>
      </c>
      <c r="J69" s="119">
        <f>SUM('Projeção demonstração Resultado'!$J$14)</f>
        <v>506281.4412</v>
      </c>
      <c r="K69" s="122"/>
      <c r="L69" s="120"/>
      <c r="M69" s="89">
        <f t="shared" si="5"/>
        <v>358723.84680000017</v>
      </c>
      <c r="N69" s="123">
        <f t="shared" si="4"/>
        <v>2185751.5052000009</v>
      </c>
      <c r="O69" s="124"/>
      <c r="P69" s="1"/>
    </row>
    <row r="70" spans="2:16">
      <c r="B70" s="83">
        <v>15</v>
      </c>
      <c r="C70" s="119">
        <f>SUM('Projeção demonstração Resultado'!R13)</f>
        <v>3736394.4</v>
      </c>
      <c r="D70" s="120"/>
      <c r="E70" s="119">
        <f t="shared" si="0"/>
        <v>74727.888000000006</v>
      </c>
      <c r="F70" s="120"/>
      <c r="G70" s="119">
        <f t="shared" si="2"/>
        <v>784642.82399999991</v>
      </c>
      <c r="H70" s="120"/>
      <c r="I70" s="88">
        <f t="shared" si="3"/>
        <v>2012018.4</v>
      </c>
      <c r="J70" s="119">
        <f>SUM('Projeção demonstração Resultado'!$J$14)</f>
        <v>506281.4412</v>
      </c>
      <c r="K70" s="122"/>
      <c r="L70" s="120"/>
      <c r="M70" s="89">
        <f t="shared" si="5"/>
        <v>358723.84680000017</v>
      </c>
      <c r="N70" s="123">
        <f t="shared" si="4"/>
        <v>2544475.3520000009</v>
      </c>
      <c r="O70" s="124"/>
      <c r="P70" s="1"/>
    </row>
    <row r="71" spans="2:16">
      <c r="B71" s="83">
        <v>16</v>
      </c>
      <c r="C71" s="119">
        <f>SUM('Projeção demonstração Resultado'!S13)</f>
        <v>3736394.4</v>
      </c>
      <c r="D71" s="120"/>
      <c r="E71" s="119">
        <f t="shared" si="0"/>
        <v>74727.888000000006</v>
      </c>
      <c r="F71" s="120"/>
      <c r="G71" s="119">
        <f t="shared" si="2"/>
        <v>784642.82399999991</v>
      </c>
      <c r="H71" s="120"/>
      <c r="I71" s="88">
        <f t="shared" si="3"/>
        <v>2012018.4</v>
      </c>
      <c r="J71" s="119">
        <f>SUM('Projeção demonstração Resultado'!$J$14)</f>
        <v>506281.4412</v>
      </c>
      <c r="K71" s="122"/>
      <c r="L71" s="120"/>
      <c r="M71" s="89">
        <f t="shared" si="5"/>
        <v>358723.84680000017</v>
      </c>
      <c r="N71" s="123">
        <f t="shared" si="4"/>
        <v>2903199.1988000013</v>
      </c>
      <c r="O71" s="124"/>
      <c r="P71" s="1"/>
    </row>
    <row r="72" spans="2:16">
      <c r="B72" s="83">
        <v>17</v>
      </c>
      <c r="C72" s="119">
        <f>SUM('Projeção demonstração Resultado'!T13)</f>
        <v>3736394.4</v>
      </c>
      <c r="D72" s="120"/>
      <c r="E72" s="119">
        <f t="shared" si="0"/>
        <v>74727.888000000006</v>
      </c>
      <c r="F72" s="120"/>
      <c r="G72" s="119">
        <f t="shared" si="2"/>
        <v>784642.82399999991</v>
      </c>
      <c r="H72" s="120"/>
      <c r="I72" s="88">
        <f t="shared" si="3"/>
        <v>2012018.4</v>
      </c>
      <c r="J72" s="119">
        <f>SUM('Projeção demonstração Resultado'!$J$14)</f>
        <v>506281.4412</v>
      </c>
      <c r="K72" s="122"/>
      <c r="L72" s="120"/>
      <c r="M72" s="89">
        <f t="shared" si="5"/>
        <v>358723.84680000017</v>
      </c>
      <c r="N72" s="123">
        <f t="shared" si="4"/>
        <v>3261923.0456000017</v>
      </c>
      <c r="O72" s="124"/>
      <c r="P72" s="1"/>
    </row>
    <row r="73" spans="2:16">
      <c r="B73" s="83">
        <v>18</v>
      </c>
      <c r="C73" s="119">
        <f>SUM('Projeção demonstração Resultado'!U13)</f>
        <v>3736394.4</v>
      </c>
      <c r="D73" s="120"/>
      <c r="E73" s="119">
        <f t="shared" si="0"/>
        <v>74727.888000000006</v>
      </c>
      <c r="F73" s="120"/>
      <c r="G73" s="119">
        <f t="shared" si="2"/>
        <v>784642.82399999991</v>
      </c>
      <c r="H73" s="120"/>
      <c r="I73" s="88">
        <f t="shared" si="3"/>
        <v>2012018.4</v>
      </c>
      <c r="J73" s="119">
        <f>SUM('Projeção demonstração Resultado'!$J$14)</f>
        <v>506281.4412</v>
      </c>
      <c r="K73" s="122"/>
      <c r="L73" s="120"/>
      <c r="M73" s="89">
        <f t="shared" si="5"/>
        <v>358723.84680000017</v>
      </c>
      <c r="N73" s="123">
        <f t="shared" si="4"/>
        <v>3620646.8924000021</v>
      </c>
      <c r="O73" s="124"/>
      <c r="P73" s="1"/>
    </row>
    <row r="74" spans="2:16">
      <c r="B74" s="83">
        <v>19</v>
      </c>
      <c r="C74" s="119">
        <f>SUM('Projeção demonstração Resultado'!V13)</f>
        <v>3736394.4</v>
      </c>
      <c r="D74" s="120"/>
      <c r="E74" s="119">
        <f t="shared" si="0"/>
        <v>74727.888000000006</v>
      </c>
      <c r="F74" s="120"/>
      <c r="G74" s="119">
        <f t="shared" si="2"/>
        <v>784642.82399999991</v>
      </c>
      <c r="H74" s="120"/>
      <c r="I74" s="88">
        <f t="shared" si="3"/>
        <v>2012018.4</v>
      </c>
      <c r="J74" s="119">
        <f>SUM('Projeção demonstração Resultado'!$J$14)</f>
        <v>506281.4412</v>
      </c>
      <c r="K74" s="122"/>
      <c r="L74" s="120"/>
      <c r="M74" s="89">
        <f t="shared" si="5"/>
        <v>358723.84680000017</v>
      </c>
      <c r="N74" s="123">
        <f t="shared" si="4"/>
        <v>3979370.7392000025</v>
      </c>
      <c r="O74" s="124"/>
      <c r="P74" s="1"/>
    </row>
    <row r="75" spans="2:16">
      <c r="B75" s="83">
        <v>20</v>
      </c>
      <c r="C75" s="119">
        <f>SUM('Projeção demonstração Resultado'!X13)</f>
        <v>3736394.4</v>
      </c>
      <c r="D75" s="120"/>
      <c r="E75" s="119">
        <f t="shared" si="0"/>
        <v>74727.888000000006</v>
      </c>
      <c r="F75" s="120"/>
      <c r="G75" s="119">
        <f t="shared" si="2"/>
        <v>784642.82399999991</v>
      </c>
      <c r="H75" s="120"/>
      <c r="I75" s="88">
        <f t="shared" si="3"/>
        <v>2012018.4</v>
      </c>
      <c r="J75" s="119">
        <f>SUM('Projeção demonstração Resultado'!$J$14)</f>
        <v>506281.4412</v>
      </c>
      <c r="K75" s="122"/>
      <c r="L75" s="120"/>
      <c r="M75" s="89">
        <f t="shared" si="5"/>
        <v>358723.84680000017</v>
      </c>
      <c r="N75" s="123">
        <f t="shared" si="4"/>
        <v>4338094.5860000029</v>
      </c>
      <c r="O75" s="124"/>
      <c r="P75" s="1"/>
    </row>
    <row r="76" spans="2:16">
      <c r="B76" s="83">
        <v>21</v>
      </c>
      <c r="C76" s="119">
        <f>SUM('Projeção demonstração Resultado'!X13)</f>
        <v>3736394.4</v>
      </c>
      <c r="D76" s="120"/>
      <c r="E76" s="119">
        <f t="shared" si="0"/>
        <v>74727.888000000006</v>
      </c>
      <c r="F76" s="120"/>
      <c r="G76" s="119">
        <f t="shared" si="2"/>
        <v>784642.82399999991</v>
      </c>
      <c r="H76" s="120"/>
      <c r="I76" s="88">
        <f t="shared" si="3"/>
        <v>2012018.4</v>
      </c>
      <c r="J76" s="119">
        <f>SUM('Projeção demonstração Resultado'!$J$14)</f>
        <v>506281.4412</v>
      </c>
      <c r="K76" s="122"/>
      <c r="L76" s="120"/>
      <c r="M76" s="89">
        <f t="shared" si="5"/>
        <v>358723.84680000017</v>
      </c>
      <c r="N76" s="123">
        <f t="shared" si="4"/>
        <v>4696818.4328000033</v>
      </c>
      <c r="O76" s="124"/>
      <c r="P76" s="1"/>
    </row>
    <row r="77" spans="2:16">
      <c r="B77" s="83">
        <v>22</v>
      </c>
      <c r="C77" s="119">
        <f>SUM('Projeção demonstração Resultado'!Y13)</f>
        <v>3736394.4</v>
      </c>
      <c r="D77" s="120"/>
      <c r="E77" s="119">
        <f t="shared" si="0"/>
        <v>74727.888000000006</v>
      </c>
      <c r="F77" s="120"/>
      <c r="G77" s="119">
        <f t="shared" si="2"/>
        <v>784642.82399999991</v>
      </c>
      <c r="H77" s="120"/>
      <c r="I77" s="88">
        <f t="shared" si="3"/>
        <v>2012018.4</v>
      </c>
      <c r="J77" s="119">
        <f>SUM('Projeção demonstração Resultado'!$J$14)</f>
        <v>506281.4412</v>
      </c>
      <c r="K77" s="122"/>
      <c r="L77" s="120"/>
      <c r="M77" s="89">
        <f t="shared" si="5"/>
        <v>358723.84680000017</v>
      </c>
      <c r="N77" s="123">
        <f t="shared" si="4"/>
        <v>5055542.2796000037</v>
      </c>
      <c r="O77" s="124"/>
      <c r="P77" s="1"/>
    </row>
    <row r="78" spans="2:16">
      <c r="B78" s="83">
        <v>23</v>
      </c>
      <c r="C78" s="119">
        <f>SUM('Projeção demonstração Resultado'!Z13)</f>
        <v>3736394.4</v>
      </c>
      <c r="D78" s="120"/>
      <c r="E78" s="119">
        <f t="shared" si="0"/>
        <v>74727.888000000006</v>
      </c>
      <c r="F78" s="120"/>
      <c r="G78" s="119">
        <f t="shared" si="2"/>
        <v>784642.82399999991</v>
      </c>
      <c r="H78" s="120"/>
      <c r="I78" s="88">
        <f t="shared" si="3"/>
        <v>2012018.4</v>
      </c>
      <c r="J78" s="119">
        <f>SUM('Projeção demonstração Resultado'!$J$14)</f>
        <v>506281.4412</v>
      </c>
      <c r="K78" s="122"/>
      <c r="L78" s="120"/>
      <c r="M78" s="89">
        <f t="shared" si="5"/>
        <v>358723.84680000017</v>
      </c>
      <c r="N78" s="123">
        <f t="shared" si="4"/>
        <v>5414266.1264000041</v>
      </c>
      <c r="O78" s="124"/>
      <c r="P78" s="1"/>
    </row>
    <row r="79" spans="2:16">
      <c r="B79" s="83">
        <v>24</v>
      </c>
      <c r="C79" s="119">
        <f>SUM('Projeção demonstração Resultado'!AA13)</f>
        <v>3736394.4</v>
      </c>
      <c r="D79" s="120"/>
      <c r="E79" s="119">
        <f t="shared" si="0"/>
        <v>74727.888000000006</v>
      </c>
      <c r="F79" s="120"/>
      <c r="G79" s="119">
        <f t="shared" si="2"/>
        <v>784642.82399999991</v>
      </c>
      <c r="H79" s="120"/>
      <c r="I79" s="88">
        <f t="shared" si="3"/>
        <v>2012018.4</v>
      </c>
      <c r="J79" s="119">
        <f>SUM('Projeção demonstração Resultado'!$J$14)</f>
        <v>506281.4412</v>
      </c>
      <c r="K79" s="122"/>
      <c r="L79" s="120"/>
      <c r="M79" s="89">
        <f t="shared" si="5"/>
        <v>358723.84680000017</v>
      </c>
      <c r="N79" s="123">
        <f t="shared" si="4"/>
        <v>5772989.9732000045</v>
      </c>
      <c r="O79" s="124"/>
      <c r="P79" s="1"/>
    </row>
    <row r="80" spans="2:16">
      <c r="B80" s="83">
        <v>25</v>
      </c>
      <c r="C80" s="119">
        <f>SUM('Projeção demonstração Resultado'!AB13)</f>
        <v>3736394.4</v>
      </c>
      <c r="D80" s="120"/>
      <c r="E80" s="119">
        <f t="shared" si="0"/>
        <v>74727.888000000006</v>
      </c>
      <c r="F80" s="120"/>
      <c r="G80" s="119">
        <f t="shared" si="2"/>
        <v>784642.82399999991</v>
      </c>
      <c r="H80" s="120"/>
      <c r="I80" s="88">
        <f t="shared" si="3"/>
        <v>2012018.4</v>
      </c>
      <c r="J80" s="119">
        <f>SUM('Projeção demonstração Resultado'!$J$14)</f>
        <v>506281.4412</v>
      </c>
      <c r="K80" s="122"/>
      <c r="L80" s="120"/>
      <c r="M80" s="89">
        <f t="shared" si="5"/>
        <v>358723.84680000017</v>
      </c>
      <c r="N80" s="123">
        <f t="shared" si="4"/>
        <v>6131713.820000005</v>
      </c>
      <c r="O80" s="124"/>
      <c r="P80" s="1"/>
    </row>
    <row r="81" spans="2:16">
      <c r="B81" s="83">
        <v>26</v>
      </c>
      <c r="C81" s="119">
        <f>SUM('Projeção demonstração Resultado'!AC13)</f>
        <v>3736394.4</v>
      </c>
      <c r="D81" s="120"/>
      <c r="E81" s="119">
        <f t="shared" si="0"/>
        <v>74727.888000000006</v>
      </c>
      <c r="F81" s="120"/>
      <c r="G81" s="119">
        <f t="shared" si="2"/>
        <v>784642.82399999991</v>
      </c>
      <c r="H81" s="120"/>
      <c r="I81" s="88">
        <f t="shared" si="3"/>
        <v>2012018.4</v>
      </c>
      <c r="J81" s="119">
        <f>SUM('Projeção demonstração Resultado'!$J$14)</f>
        <v>506281.4412</v>
      </c>
      <c r="K81" s="122"/>
      <c r="L81" s="120"/>
      <c r="M81" s="89">
        <f t="shared" si="5"/>
        <v>358723.84680000017</v>
      </c>
      <c r="N81" s="123">
        <f t="shared" si="4"/>
        <v>6490437.6668000054</v>
      </c>
      <c r="O81" s="124"/>
      <c r="P81" s="1"/>
    </row>
    <row r="82" spans="2:16">
      <c r="B82" s="83">
        <v>27</v>
      </c>
      <c r="C82" s="119">
        <f>SUM('Projeção demonstração Resultado'!AD13)</f>
        <v>3736394.4</v>
      </c>
      <c r="D82" s="120"/>
      <c r="E82" s="119">
        <f t="shared" si="0"/>
        <v>74727.888000000006</v>
      </c>
      <c r="F82" s="120"/>
      <c r="G82" s="119">
        <f t="shared" si="2"/>
        <v>784642.82399999991</v>
      </c>
      <c r="H82" s="120"/>
      <c r="I82" s="88">
        <f t="shared" si="3"/>
        <v>2012018.4</v>
      </c>
      <c r="J82" s="119">
        <f>SUM('Projeção demonstração Resultado'!$J$14)</f>
        <v>506281.4412</v>
      </c>
      <c r="K82" s="122"/>
      <c r="L82" s="120"/>
      <c r="M82" s="89">
        <f t="shared" si="5"/>
        <v>358723.84680000017</v>
      </c>
      <c r="N82" s="123">
        <f t="shared" si="4"/>
        <v>6849161.5136000058</v>
      </c>
      <c r="O82" s="124"/>
      <c r="P82" s="1"/>
    </row>
    <row r="83" spans="2:16">
      <c r="B83" s="83">
        <v>28</v>
      </c>
      <c r="C83" s="119">
        <f>SUM('Projeção demonstração Resultado'!AE13)</f>
        <v>3736394.4</v>
      </c>
      <c r="D83" s="120"/>
      <c r="E83" s="119">
        <f t="shared" si="0"/>
        <v>74727.888000000006</v>
      </c>
      <c r="F83" s="120"/>
      <c r="G83" s="119">
        <f t="shared" si="2"/>
        <v>784642.82399999991</v>
      </c>
      <c r="H83" s="120"/>
      <c r="I83" s="88">
        <f t="shared" si="3"/>
        <v>2012018.4</v>
      </c>
      <c r="J83" s="119">
        <f>SUM('Projeção demonstração Resultado'!$J$14)</f>
        <v>506281.4412</v>
      </c>
      <c r="K83" s="122"/>
      <c r="L83" s="120"/>
      <c r="M83" s="89">
        <f t="shared" si="5"/>
        <v>358723.84680000017</v>
      </c>
      <c r="N83" s="123">
        <f t="shared" si="4"/>
        <v>7207885.3604000062</v>
      </c>
      <c r="O83" s="124"/>
      <c r="P83" s="1"/>
    </row>
    <row r="84" spans="2:16">
      <c r="B84" s="83">
        <v>29</v>
      </c>
      <c r="C84" s="119">
        <f>SUM('Projeção demonstração Resultado'!AF13)</f>
        <v>3736394.4</v>
      </c>
      <c r="D84" s="120"/>
      <c r="E84" s="119">
        <f t="shared" si="0"/>
        <v>74727.888000000006</v>
      </c>
      <c r="F84" s="120"/>
      <c r="G84" s="119">
        <f t="shared" si="2"/>
        <v>784642.82399999991</v>
      </c>
      <c r="H84" s="120"/>
      <c r="I84" s="88">
        <f t="shared" si="3"/>
        <v>2012018.4</v>
      </c>
      <c r="J84" s="119">
        <f>SUM('Projeção demonstração Resultado'!$J$14)</f>
        <v>506281.4412</v>
      </c>
      <c r="K84" s="122"/>
      <c r="L84" s="120"/>
      <c r="M84" s="89">
        <f t="shared" si="5"/>
        <v>358723.84680000017</v>
      </c>
      <c r="N84" s="123">
        <f t="shared" si="4"/>
        <v>7566609.2072000066</v>
      </c>
      <c r="O84" s="124"/>
      <c r="P84" s="1"/>
    </row>
    <row r="85" spans="2:16">
      <c r="B85" s="83">
        <v>30</v>
      </c>
      <c r="C85" s="119">
        <f>SUM('Projeção demonstração Resultado'!AG13)</f>
        <v>3736394.4</v>
      </c>
      <c r="D85" s="120"/>
      <c r="E85" s="119">
        <f t="shared" si="0"/>
        <v>74727.888000000006</v>
      </c>
      <c r="F85" s="120"/>
      <c r="G85" s="119">
        <f t="shared" si="2"/>
        <v>784642.82399999991</v>
      </c>
      <c r="H85" s="120"/>
      <c r="I85" s="88">
        <f t="shared" si="3"/>
        <v>2012018.4</v>
      </c>
      <c r="J85" s="119">
        <f>SUM('Projeção demonstração Resultado'!$J$14)</f>
        <v>506281.4412</v>
      </c>
      <c r="K85" s="122"/>
      <c r="L85" s="120"/>
      <c r="M85" s="89">
        <f t="shared" si="5"/>
        <v>358723.84680000017</v>
      </c>
      <c r="N85" s="123">
        <f t="shared" si="4"/>
        <v>7925333.054000007</v>
      </c>
      <c r="O85" s="124"/>
      <c r="P85" s="1"/>
    </row>
    <row r="86" spans="2:16">
      <c r="B86" s="90" t="s">
        <v>29</v>
      </c>
      <c r="C86" s="125">
        <f>SUM(C56:C85)</f>
        <v>109344892.00000004</v>
      </c>
      <c r="D86" s="126"/>
      <c r="E86" s="125">
        <f>SUM(E55:E85)</f>
        <v>3280346.7599999979</v>
      </c>
      <c r="F86" s="126"/>
      <c r="G86" s="125">
        <f>SUM(G56:G85)</f>
        <v>22962427.319999997</v>
      </c>
      <c r="H86" s="126"/>
      <c r="I86" s="92">
        <f>SUM(I55:I85)</f>
        <v>60360551.99999997</v>
      </c>
      <c r="J86" s="125">
        <f>SUM(J56:L85)</f>
        <v>14816232.865999995</v>
      </c>
      <c r="K86" s="127"/>
      <c r="L86" s="126"/>
      <c r="M86" s="89">
        <f t="shared" si="5"/>
        <v>7925333.0540000815</v>
      </c>
      <c r="N86" s="123"/>
      <c r="O86" s="124"/>
      <c r="P86" s="1"/>
    </row>
    <row r="87" spans="2:16">
      <c r="B87" s="128" t="s">
        <v>30</v>
      </c>
      <c r="C87" s="129"/>
      <c r="D87" s="129"/>
      <c r="E87" s="130"/>
      <c r="F87" s="130"/>
      <c r="G87" s="129" t="s">
        <v>31</v>
      </c>
      <c r="H87" s="131"/>
      <c r="I87" s="93"/>
      <c r="J87" s="132"/>
      <c r="K87" s="133"/>
      <c r="L87" s="134"/>
      <c r="M87" s="94"/>
      <c r="N87" s="135"/>
      <c r="O87" s="136"/>
      <c r="P87" s="1"/>
    </row>
    <row r="88" spans="2:16">
      <c r="B88" s="135"/>
      <c r="C88" s="136"/>
      <c r="D88" s="91">
        <v>0</v>
      </c>
      <c r="E88" s="135"/>
      <c r="F88" s="136"/>
      <c r="G88" s="135"/>
      <c r="H88" s="136"/>
      <c r="I88" s="137" t="s">
        <v>32</v>
      </c>
      <c r="J88" s="138"/>
      <c r="K88" s="138"/>
      <c r="L88" s="139"/>
      <c r="M88" s="95">
        <f>+M86/(E56+G56)</f>
        <v>10.812017760617097</v>
      </c>
      <c r="N88" s="110"/>
      <c r="O88" s="112"/>
      <c r="P88" s="1"/>
    </row>
    <row r="89" spans="2:16">
      <c r="B89" s="140"/>
      <c r="C89" s="141"/>
      <c r="D89" s="141"/>
      <c r="E89" s="141"/>
      <c r="F89" s="142"/>
      <c r="G89" s="143"/>
      <c r="H89" s="144"/>
      <c r="I89" s="128" t="s">
        <v>33</v>
      </c>
      <c r="J89" s="129"/>
      <c r="K89" s="129"/>
      <c r="L89" s="145"/>
      <c r="M89" s="96">
        <v>0.48</v>
      </c>
      <c r="N89" s="110"/>
      <c r="O89" s="112"/>
      <c r="P89" s="1"/>
    </row>
    <row r="90" spans="2:16">
      <c r="B90" s="146"/>
      <c r="C90" s="147"/>
      <c r="D90" s="147"/>
      <c r="E90" s="147"/>
      <c r="F90" s="148"/>
      <c r="G90" s="143"/>
      <c r="H90" s="144"/>
      <c r="I90" s="128"/>
      <c r="J90" s="129"/>
      <c r="K90" s="129"/>
      <c r="L90" s="145"/>
      <c r="M90" s="97"/>
      <c r="N90" s="135"/>
      <c r="O90" s="136"/>
      <c r="P90" s="1"/>
    </row>
    <row r="91" spans="2:16">
      <c r="B91" s="149"/>
      <c r="C91" s="149"/>
      <c r="D91" s="149"/>
      <c r="E91" s="149"/>
      <c r="F91" s="149"/>
      <c r="G91" s="149"/>
      <c r="H91" s="149"/>
      <c r="I91" s="149"/>
      <c r="J91" s="149"/>
      <c r="K91" s="149"/>
      <c r="L91" s="1"/>
      <c r="M91" s="1"/>
      <c r="N91" s="150"/>
      <c r="O91" s="150"/>
      <c r="P91" s="1"/>
    </row>
    <row r="93" spans="2:16">
      <c r="J93" s="11"/>
    </row>
    <row r="95" spans="2:16">
      <c r="C95" s="11"/>
    </row>
  </sheetData>
  <mergeCells count="259">
    <mergeCell ref="B52:B54"/>
    <mergeCell ref="E51:F52"/>
    <mergeCell ref="G51:H52"/>
    <mergeCell ref="B89:F89"/>
    <mergeCell ref="G89:H89"/>
    <mergeCell ref="I89:L89"/>
    <mergeCell ref="N89:O89"/>
    <mergeCell ref="B90:F90"/>
    <mergeCell ref="G90:H90"/>
    <mergeCell ref="I90:L90"/>
    <mergeCell ref="N90:O90"/>
    <mergeCell ref="B91:K91"/>
    <mergeCell ref="N91:O91"/>
    <mergeCell ref="B87:D87"/>
    <mergeCell ref="E87:F87"/>
    <mergeCell ref="G87:H87"/>
    <mergeCell ref="J87:L87"/>
    <mergeCell ref="N87:O87"/>
    <mergeCell ref="B88:C88"/>
    <mergeCell ref="E88:F88"/>
    <mergeCell ref="G88:H88"/>
    <mergeCell ref="I88:L88"/>
    <mergeCell ref="N88:O88"/>
    <mergeCell ref="C85:D85"/>
    <mergeCell ref="E85:F85"/>
    <mergeCell ref="G85:H85"/>
    <mergeCell ref="J85:L85"/>
    <mergeCell ref="N85:O85"/>
    <mergeCell ref="C86:D86"/>
    <mergeCell ref="E86:F86"/>
    <mergeCell ref="G86:H86"/>
    <mergeCell ref="J86:L86"/>
    <mergeCell ref="N86:O86"/>
    <mergeCell ref="C83:D83"/>
    <mergeCell ref="E83:F83"/>
    <mergeCell ref="G83:H83"/>
    <mergeCell ref="J83:L83"/>
    <mergeCell ref="N83:O83"/>
    <mergeCell ref="C84:D84"/>
    <mergeCell ref="E84:F84"/>
    <mergeCell ref="G84:H84"/>
    <mergeCell ref="J84:L84"/>
    <mergeCell ref="N84:O84"/>
    <mergeCell ref="C81:D81"/>
    <mergeCell ref="E81:F81"/>
    <mergeCell ref="G81:H81"/>
    <mergeCell ref="J81:L81"/>
    <mergeCell ref="N81:O81"/>
    <mergeCell ref="C82:D82"/>
    <mergeCell ref="E82:F82"/>
    <mergeCell ref="G82:H82"/>
    <mergeCell ref="J82:L82"/>
    <mergeCell ref="N82:O82"/>
    <mergeCell ref="C79:D79"/>
    <mergeCell ref="E79:F79"/>
    <mergeCell ref="G79:H79"/>
    <mergeCell ref="J79:L79"/>
    <mergeCell ref="N79:O79"/>
    <mergeCell ref="C80:D80"/>
    <mergeCell ref="E80:F80"/>
    <mergeCell ref="G80:H80"/>
    <mergeCell ref="J80:L80"/>
    <mergeCell ref="N80:O80"/>
    <mergeCell ref="C77:D77"/>
    <mergeCell ref="E77:F77"/>
    <mergeCell ref="G77:H77"/>
    <mergeCell ref="J77:L77"/>
    <mergeCell ref="N77:O77"/>
    <mergeCell ref="C78:D78"/>
    <mergeCell ref="E78:F78"/>
    <mergeCell ref="G78:H78"/>
    <mergeCell ref="J78:L78"/>
    <mergeCell ref="N78:O78"/>
    <mergeCell ref="C75:D75"/>
    <mergeCell ref="E75:F75"/>
    <mergeCell ref="G75:H75"/>
    <mergeCell ref="J75:L75"/>
    <mergeCell ref="N75:O75"/>
    <mergeCell ref="C76:D76"/>
    <mergeCell ref="E76:F76"/>
    <mergeCell ref="G76:H76"/>
    <mergeCell ref="J76:L76"/>
    <mergeCell ref="N76:O76"/>
    <mergeCell ref="C73:D73"/>
    <mergeCell ref="E73:F73"/>
    <mergeCell ref="G73:H73"/>
    <mergeCell ref="J73:L73"/>
    <mergeCell ref="N73:O73"/>
    <mergeCell ref="C74:D74"/>
    <mergeCell ref="E74:F74"/>
    <mergeCell ref="G74:H74"/>
    <mergeCell ref="J74:L74"/>
    <mergeCell ref="N74:O74"/>
    <mergeCell ref="C71:D71"/>
    <mergeCell ref="E71:F71"/>
    <mergeCell ref="G71:H71"/>
    <mergeCell ref="J71:L71"/>
    <mergeCell ref="N71:O71"/>
    <mergeCell ref="C72:D72"/>
    <mergeCell ref="E72:F72"/>
    <mergeCell ref="G72:H72"/>
    <mergeCell ref="J72:L72"/>
    <mergeCell ref="N72:O72"/>
    <mergeCell ref="C69:D69"/>
    <mergeCell ref="E69:F69"/>
    <mergeCell ref="G69:H69"/>
    <mergeCell ref="J69:L69"/>
    <mergeCell ref="N69:O69"/>
    <mergeCell ref="C70:D70"/>
    <mergeCell ref="E70:F70"/>
    <mergeCell ref="G70:H70"/>
    <mergeCell ref="J70:L70"/>
    <mergeCell ref="N70:O70"/>
    <mergeCell ref="C67:D67"/>
    <mergeCell ref="E67:F67"/>
    <mergeCell ref="G67:H67"/>
    <mergeCell ref="J67:L67"/>
    <mergeCell ref="N67:O67"/>
    <mergeCell ref="C68:D68"/>
    <mergeCell ref="E68:F68"/>
    <mergeCell ref="G68:H68"/>
    <mergeCell ref="J68:L68"/>
    <mergeCell ref="N68:O68"/>
    <mergeCell ref="C65:D65"/>
    <mergeCell ref="E65:F65"/>
    <mergeCell ref="G65:H65"/>
    <mergeCell ref="J65:L65"/>
    <mergeCell ref="N65:O65"/>
    <mergeCell ref="C66:D66"/>
    <mergeCell ref="E66:F66"/>
    <mergeCell ref="G66:H66"/>
    <mergeCell ref="J66:L66"/>
    <mergeCell ref="N66:O66"/>
    <mergeCell ref="C63:D63"/>
    <mergeCell ref="E63:F63"/>
    <mergeCell ref="G63:H63"/>
    <mergeCell ref="J63:L63"/>
    <mergeCell ref="N63:O63"/>
    <mergeCell ref="C64:D64"/>
    <mergeCell ref="E64:F64"/>
    <mergeCell ref="G64:H64"/>
    <mergeCell ref="J64:L64"/>
    <mergeCell ref="N64:O64"/>
    <mergeCell ref="C61:D61"/>
    <mergeCell ref="E61:F61"/>
    <mergeCell ref="G61:H61"/>
    <mergeCell ref="J61:L61"/>
    <mergeCell ref="N61:O61"/>
    <mergeCell ref="C62:D62"/>
    <mergeCell ref="E62:F62"/>
    <mergeCell ref="G62:H62"/>
    <mergeCell ref="J62:L62"/>
    <mergeCell ref="N62:O62"/>
    <mergeCell ref="C59:D59"/>
    <mergeCell ref="E59:F59"/>
    <mergeCell ref="G59:H59"/>
    <mergeCell ref="J59:L59"/>
    <mergeCell ref="N59:O59"/>
    <mergeCell ref="C60:D60"/>
    <mergeCell ref="E60:F60"/>
    <mergeCell ref="G60:H60"/>
    <mergeCell ref="J60:L60"/>
    <mergeCell ref="N60:O60"/>
    <mergeCell ref="C57:D57"/>
    <mergeCell ref="E57:F57"/>
    <mergeCell ref="G57:H57"/>
    <mergeCell ref="J57:L57"/>
    <mergeCell ref="N57:O57"/>
    <mergeCell ref="C58:D58"/>
    <mergeCell ref="E58:F58"/>
    <mergeCell ref="G58:H58"/>
    <mergeCell ref="J58:L58"/>
    <mergeCell ref="N58:O58"/>
    <mergeCell ref="C55:D55"/>
    <mergeCell ref="E55:F55"/>
    <mergeCell ref="G55:H55"/>
    <mergeCell ref="J55:L55"/>
    <mergeCell ref="N55:O55"/>
    <mergeCell ref="C56:D56"/>
    <mergeCell ref="E56:F56"/>
    <mergeCell ref="G56:H56"/>
    <mergeCell ref="J56:L56"/>
    <mergeCell ref="N56:O56"/>
    <mergeCell ref="C53:D53"/>
    <mergeCell ref="E53:F53"/>
    <mergeCell ref="G53:H53"/>
    <mergeCell ref="J53:L53"/>
    <mergeCell ref="N53:O53"/>
    <mergeCell ref="C54:D54"/>
    <mergeCell ref="E54:F54"/>
    <mergeCell ref="G54:H54"/>
    <mergeCell ref="J54:L54"/>
    <mergeCell ref="N54:O54"/>
    <mergeCell ref="C50:D50"/>
    <mergeCell ref="E50:H50"/>
    <mergeCell ref="J50:L50"/>
    <mergeCell ref="N50:O50"/>
    <mergeCell ref="C51:D51"/>
    <mergeCell ref="J51:L51"/>
    <mergeCell ref="M51:O51"/>
    <mergeCell ref="C52:D52"/>
    <mergeCell ref="J52:L52"/>
    <mergeCell ref="N52:O52"/>
    <mergeCell ref="B24:M24"/>
    <mergeCell ref="B47:C47"/>
    <mergeCell ref="D47:E47"/>
    <mergeCell ref="F47:G47"/>
    <mergeCell ref="H47:J47"/>
    <mergeCell ref="L47:M47"/>
    <mergeCell ref="B48:L48"/>
    <mergeCell ref="N48:O48"/>
    <mergeCell ref="C49:F49"/>
    <mergeCell ref="G49:H49"/>
    <mergeCell ref="J49:L49"/>
    <mergeCell ref="N49:O49"/>
    <mergeCell ref="B20:J20"/>
    <mergeCell ref="L20:M20"/>
    <mergeCell ref="B21:M21"/>
    <mergeCell ref="B22:C22"/>
    <mergeCell ref="D22:E22"/>
    <mergeCell ref="F22:G22"/>
    <mergeCell ref="H22:J22"/>
    <mergeCell ref="L22:M22"/>
    <mergeCell ref="B23:E23"/>
    <mergeCell ref="F23:G23"/>
    <mergeCell ref="H23:J23"/>
    <mergeCell ref="L23:M23"/>
    <mergeCell ref="B16:G16"/>
    <mergeCell ref="H16:J16"/>
    <mergeCell ref="L16:M16"/>
    <mergeCell ref="B17:N17"/>
    <mergeCell ref="B18:M18"/>
    <mergeCell ref="B19:C19"/>
    <mergeCell ref="D19:E19"/>
    <mergeCell ref="F19:G19"/>
    <mergeCell ref="H19:J19"/>
    <mergeCell ref="L19:M19"/>
    <mergeCell ref="B9:K9"/>
    <mergeCell ref="L9:M9"/>
    <mergeCell ref="B10:M10"/>
    <mergeCell ref="B11:J11"/>
    <mergeCell ref="B13:N13"/>
    <mergeCell ref="B14:J14"/>
    <mergeCell ref="L14:M14"/>
    <mergeCell ref="B15:C15"/>
    <mergeCell ref="D15:E15"/>
    <mergeCell ref="F15:G15"/>
    <mergeCell ref="H15:J15"/>
    <mergeCell ref="L15:M15"/>
    <mergeCell ref="B2:P2"/>
    <mergeCell ref="B3:P3"/>
    <mergeCell ref="B5:P5"/>
    <mergeCell ref="B7:J7"/>
    <mergeCell ref="L7:M7"/>
    <mergeCell ref="B8:C8"/>
    <mergeCell ref="D8:E8"/>
    <mergeCell ref="F8:G8"/>
    <mergeCell ref="H8:J8"/>
    <mergeCell ref="L8:M8"/>
  </mergeCells>
  <printOptions horizontalCentered="1" verticalCentered="1"/>
  <pageMargins left="0.51181102362204722" right="0.51181102362204722" top="0.39370078740157483" bottom="0.59055118110236227" header="0.31496062992125984" footer="0.31496062992125984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8"/>
  <sheetViews>
    <sheetView showGridLines="0" workbookViewId="0">
      <selection activeCell="J8" sqref="J8"/>
    </sheetView>
  </sheetViews>
  <sheetFormatPr defaultColWidth="9" defaultRowHeight="15"/>
  <cols>
    <col min="2" max="2" width="43.140625" customWidth="1"/>
    <col min="3" max="3" width="12.5703125" customWidth="1"/>
    <col min="4" max="4" width="13.5703125" customWidth="1"/>
    <col min="5" max="5" width="13" customWidth="1"/>
    <col min="6" max="6" width="14.28515625" customWidth="1"/>
    <col min="7" max="7" width="10.5703125" customWidth="1"/>
  </cols>
  <sheetData>
    <row r="3" spans="2:6">
      <c r="B3" s="162"/>
      <c r="C3" s="162"/>
      <c r="D3" s="162"/>
      <c r="E3" s="162"/>
      <c r="F3" s="162"/>
    </row>
    <row r="4" spans="2:6">
      <c r="B4" s="162"/>
      <c r="C4" s="162"/>
      <c r="D4" s="162"/>
      <c r="E4" s="162"/>
      <c r="F4" s="162"/>
    </row>
    <row r="5" spans="2:6">
      <c r="B5" s="162"/>
      <c r="C5" s="162"/>
      <c r="D5" s="162"/>
      <c r="E5" s="162"/>
      <c r="F5" s="162"/>
    </row>
    <row r="6" spans="2:6" ht="18.75">
      <c r="B6" s="163" t="s">
        <v>34</v>
      </c>
      <c r="C6" s="163"/>
      <c r="D6" s="163"/>
      <c r="E6" s="163"/>
      <c r="F6" s="163"/>
    </row>
    <row r="7" spans="2:6">
      <c r="B7" s="164"/>
      <c r="C7" s="165"/>
      <c r="D7" s="165"/>
      <c r="E7" s="165"/>
      <c r="F7" s="166"/>
    </row>
    <row r="8" spans="2:6" ht="42.75">
      <c r="B8" s="167" t="s">
        <v>35</v>
      </c>
      <c r="C8" s="167" t="s">
        <v>36</v>
      </c>
      <c r="D8" s="167" t="s">
        <v>37</v>
      </c>
      <c r="E8" s="69" t="s">
        <v>38</v>
      </c>
      <c r="F8" s="170" t="s">
        <v>39</v>
      </c>
    </row>
    <row r="9" spans="2:6">
      <c r="B9" s="168"/>
      <c r="C9" s="168"/>
      <c r="D9" s="169"/>
      <c r="E9" s="69" t="s">
        <v>40</v>
      </c>
      <c r="F9" s="171"/>
    </row>
    <row r="10" spans="2:6">
      <c r="B10" s="70" t="s">
        <v>41</v>
      </c>
      <c r="C10" s="71"/>
      <c r="D10" s="72"/>
      <c r="E10" s="72"/>
      <c r="F10" s="72">
        <v>30</v>
      </c>
    </row>
    <row r="11" spans="2:6">
      <c r="B11" s="73" t="s">
        <v>42</v>
      </c>
      <c r="C11" s="71" t="s">
        <v>43</v>
      </c>
      <c r="D11" s="74">
        <v>114538.2</v>
      </c>
      <c r="E11" s="75">
        <f t="shared" ref="E11:E17" si="0">+D11*12</f>
        <v>1374458.4</v>
      </c>
      <c r="F11" s="75">
        <f t="shared" ref="F11:F17" si="1">+E11*$F$10</f>
        <v>41233752</v>
      </c>
    </row>
    <row r="12" spans="2:6">
      <c r="B12" s="73" t="s">
        <v>44</v>
      </c>
      <c r="C12" s="71" t="s">
        <v>43</v>
      </c>
      <c r="D12" s="74">
        <v>5000</v>
      </c>
      <c r="E12" s="75">
        <f t="shared" si="0"/>
        <v>60000</v>
      </c>
      <c r="F12" s="75">
        <f t="shared" si="1"/>
        <v>1800000</v>
      </c>
    </row>
    <row r="13" spans="2:6">
      <c r="B13" s="73" t="s">
        <v>45</v>
      </c>
      <c r="C13" s="71" t="s">
        <v>43</v>
      </c>
      <c r="D13" s="74">
        <v>6800</v>
      </c>
      <c r="E13" s="75">
        <f t="shared" si="0"/>
        <v>81600</v>
      </c>
      <c r="F13" s="75">
        <f t="shared" si="1"/>
        <v>2448000</v>
      </c>
    </row>
    <row r="14" spans="2:6">
      <c r="B14" s="73" t="s">
        <v>46</v>
      </c>
      <c r="C14" s="71" t="s">
        <v>43</v>
      </c>
      <c r="D14" s="74">
        <v>9400</v>
      </c>
      <c r="E14" s="75">
        <f t="shared" si="0"/>
        <v>112800</v>
      </c>
      <c r="F14" s="75">
        <f t="shared" si="1"/>
        <v>3384000</v>
      </c>
    </row>
    <row r="15" spans="2:6">
      <c r="B15" s="73" t="s">
        <v>47</v>
      </c>
      <c r="C15" s="71" t="s">
        <v>43</v>
      </c>
      <c r="D15" s="74">
        <v>3550</v>
      </c>
      <c r="E15" s="75">
        <f t="shared" si="0"/>
        <v>42600</v>
      </c>
      <c r="F15" s="75">
        <f t="shared" si="1"/>
        <v>1278000</v>
      </c>
    </row>
    <row r="16" spans="2:6">
      <c r="B16" s="73" t="s">
        <v>48</v>
      </c>
      <c r="C16" s="71" t="s">
        <v>43</v>
      </c>
      <c r="D16" s="74">
        <v>26630</v>
      </c>
      <c r="E16" s="75">
        <f t="shared" si="0"/>
        <v>319560</v>
      </c>
      <c r="F16" s="75">
        <f t="shared" si="1"/>
        <v>9586800</v>
      </c>
    </row>
    <row r="17" spans="2:6">
      <c r="B17" s="73" t="s">
        <v>49</v>
      </c>
      <c r="C17" s="71" t="s">
        <v>43</v>
      </c>
      <c r="D17" s="74">
        <v>1750</v>
      </c>
      <c r="E17" s="75">
        <f t="shared" si="0"/>
        <v>21000</v>
      </c>
      <c r="F17" s="75">
        <f t="shared" si="1"/>
        <v>630000</v>
      </c>
    </row>
    <row r="18" spans="2:6">
      <c r="B18" s="76" t="s">
        <v>50</v>
      </c>
      <c r="C18" s="77"/>
      <c r="D18" s="78">
        <f>SUM(D11:D17)</f>
        <v>167668.20000000001</v>
      </c>
      <c r="E18" s="78">
        <f>SUM(E11:E17)</f>
        <v>2012018.4</v>
      </c>
      <c r="F18" s="78">
        <f>SUM(F11:F17)</f>
        <v>60360552</v>
      </c>
    </row>
  </sheetData>
  <mergeCells count="9">
    <mergeCell ref="B8:B9"/>
    <mergeCell ref="C8:C9"/>
    <mergeCell ref="D8:D9"/>
    <mergeCell ref="F8:F9"/>
    <mergeCell ref="B3:F3"/>
    <mergeCell ref="B4:F4"/>
    <mergeCell ref="B5:F5"/>
    <mergeCell ref="B6:F6"/>
    <mergeCell ref="B7:F7"/>
  </mergeCells>
  <pageMargins left="0.51180555555555596" right="0.51180555555555596" top="0.78680555555555598" bottom="0.78680555555555598" header="0.31458333333333299" footer="0.31458333333333299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30"/>
  <sheetViews>
    <sheetView showGridLines="0" workbookViewId="0">
      <selection activeCell="A33" sqref="A33"/>
    </sheetView>
  </sheetViews>
  <sheetFormatPr defaultColWidth="9" defaultRowHeight="15"/>
  <cols>
    <col min="2" max="2" width="38.140625" customWidth="1"/>
    <col min="3" max="3" width="22" hidden="1" customWidth="1"/>
    <col min="4" max="4" width="13" customWidth="1"/>
    <col min="5" max="5" width="14.28515625" customWidth="1"/>
    <col min="6" max="33" width="13.28515625" customWidth="1"/>
    <col min="34" max="34" width="15.28515625" customWidth="1"/>
    <col min="36" max="36" width="13.28515625" customWidth="1"/>
    <col min="37" max="37" width="15.28515625" customWidth="1"/>
  </cols>
  <sheetData>
    <row r="2" spans="2:36" ht="23.25">
      <c r="B2" s="172" t="s">
        <v>51</v>
      </c>
      <c r="C2" s="172"/>
      <c r="D2" s="172"/>
      <c r="E2" s="172"/>
      <c r="F2" s="172"/>
      <c r="G2" s="172"/>
      <c r="H2" s="17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</row>
    <row r="3" spans="2:36">
      <c r="B3" s="173"/>
      <c r="C3" s="173"/>
      <c r="D3" s="173"/>
      <c r="E3" s="173"/>
      <c r="F3" s="173"/>
      <c r="G3" s="173"/>
      <c r="H3" s="17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2:36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2:36">
      <c r="B5" s="174" t="s">
        <v>13</v>
      </c>
      <c r="C5" s="175"/>
      <c r="D5" s="28" t="s">
        <v>52</v>
      </c>
      <c r="E5" s="28" t="s">
        <v>53</v>
      </c>
      <c r="F5" s="28" t="s">
        <v>54</v>
      </c>
      <c r="G5" s="28" t="s">
        <v>55</v>
      </c>
      <c r="H5" s="28" t="s">
        <v>56</v>
      </c>
      <c r="I5" s="28" t="s">
        <v>57</v>
      </c>
      <c r="J5" s="28" t="s">
        <v>58</v>
      </c>
      <c r="K5" s="28" t="s">
        <v>59</v>
      </c>
      <c r="L5" s="28" t="s">
        <v>60</v>
      </c>
      <c r="M5" s="28" t="s">
        <v>61</v>
      </c>
      <c r="N5" s="28" t="s">
        <v>62</v>
      </c>
      <c r="O5" s="28" t="s">
        <v>63</v>
      </c>
      <c r="P5" s="28" t="s">
        <v>64</v>
      </c>
      <c r="Q5" s="28" t="s">
        <v>65</v>
      </c>
      <c r="R5" s="28" t="s">
        <v>66</v>
      </c>
      <c r="S5" s="28" t="s">
        <v>67</v>
      </c>
      <c r="T5" s="28" t="s">
        <v>68</v>
      </c>
      <c r="U5" s="28" t="s">
        <v>69</v>
      </c>
      <c r="V5" s="28" t="s">
        <v>70</v>
      </c>
      <c r="W5" s="28" t="s">
        <v>71</v>
      </c>
      <c r="X5" s="28" t="s">
        <v>72</v>
      </c>
      <c r="Y5" s="28" t="s">
        <v>73</v>
      </c>
      <c r="Z5" s="28" t="s">
        <v>74</v>
      </c>
      <c r="AA5" s="28" t="s">
        <v>75</v>
      </c>
      <c r="AB5" s="28" t="s">
        <v>76</v>
      </c>
      <c r="AC5" s="28" t="s">
        <v>77</v>
      </c>
      <c r="AD5" s="28" t="s">
        <v>78</v>
      </c>
      <c r="AE5" s="28" t="s">
        <v>79</v>
      </c>
      <c r="AF5" s="28" t="s">
        <v>80</v>
      </c>
      <c r="AG5" s="28" t="s">
        <v>81</v>
      </c>
      <c r="AH5" s="63" t="s">
        <v>25</v>
      </c>
    </row>
    <row r="6" spans="2:36">
      <c r="B6" s="29" t="s">
        <v>82</v>
      </c>
      <c r="C6" s="30"/>
      <c r="D6" s="31">
        <v>0.13550000000000001</v>
      </c>
      <c r="E6" s="31">
        <v>0.13550000000000001</v>
      </c>
      <c r="F6" s="31">
        <v>0.13550000000000001</v>
      </c>
      <c r="G6" s="31">
        <v>0.13550000000000001</v>
      </c>
      <c r="H6" s="31">
        <v>0.13550000000000001</v>
      </c>
      <c r="I6" s="31">
        <v>0.13550000000000001</v>
      </c>
      <c r="J6" s="31">
        <v>0.13550000000000001</v>
      </c>
      <c r="K6" s="31">
        <v>0.13550000000000001</v>
      </c>
      <c r="L6" s="31">
        <v>0.13550000000000001</v>
      </c>
      <c r="M6" s="31">
        <v>0.13550000000000001</v>
      </c>
      <c r="N6" s="31">
        <v>0.13550000000000001</v>
      </c>
      <c r="O6" s="31">
        <v>0.13550000000000001</v>
      </c>
      <c r="P6" s="31">
        <v>0.13550000000000001</v>
      </c>
      <c r="Q6" s="31">
        <v>0.13550000000000001</v>
      </c>
      <c r="R6" s="31">
        <v>0.13550000000000001</v>
      </c>
      <c r="S6" s="31">
        <v>0.13550000000000001</v>
      </c>
      <c r="T6" s="31">
        <v>0.13550000000000001</v>
      </c>
      <c r="U6" s="31">
        <v>0.13550000000000001</v>
      </c>
      <c r="V6" s="31">
        <v>0.13550000000000001</v>
      </c>
      <c r="W6" s="31">
        <v>0.13550000000000001</v>
      </c>
      <c r="X6" s="31">
        <v>0.13550000000000001</v>
      </c>
      <c r="Y6" s="31">
        <v>0.13550000000000001</v>
      </c>
      <c r="Z6" s="31">
        <v>0.13550000000000001</v>
      </c>
      <c r="AA6" s="31">
        <v>0.13550000000000001</v>
      </c>
      <c r="AB6" s="31">
        <v>0.13550000000000001</v>
      </c>
      <c r="AC6" s="31">
        <v>0.13550000000000001</v>
      </c>
      <c r="AD6" s="31">
        <v>0.13550000000000001</v>
      </c>
      <c r="AE6" s="31">
        <v>0.13550000000000001</v>
      </c>
      <c r="AF6" s="31">
        <v>0.13550000000000001</v>
      </c>
      <c r="AG6" s="31">
        <v>0.13550000000000001</v>
      </c>
      <c r="AH6" s="64"/>
    </row>
    <row r="7" spans="2:36">
      <c r="B7" s="32"/>
      <c r="C7" s="33"/>
      <c r="D7" s="34">
        <v>0.02</v>
      </c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64"/>
    </row>
    <row r="8" spans="2:36">
      <c r="B8" s="35" t="s">
        <v>83</v>
      </c>
      <c r="C8" s="1"/>
      <c r="D8" s="36"/>
      <c r="E8" s="36"/>
      <c r="F8" s="36"/>
      <c r="G8" s="36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65">
        <f t="shared" ref="AH8:AH29" si="0">SUM(D8:AG8)</f>
        <v>0</v>
      </c>
    </row>
    <row r="9" spans="2:36">
      <c r="B9" s="38" t="s">
        <v>84</v>
      </c>
      <c r="C9" s="39"/>
      <c r="D9" s="40">
        <f>SUM([1]Geral!$H$23)</f>
        <v>1542690</v>
      </c>
      <c r="E9" s="40">
        <f>SUM([1]Geral!$H$23)</f>
        <v>1542690</v>
      </c>
      <c r="F9" s="40">
        <f>SUM([1]Geral!$H$23)</f>
        <v>1542690</v>
      </c>
      <c r="G9" s="40">
        <f>SUM([1]Geral!$H$23)</f>
        <v>1542690</v>
      </c>
      <c r="H9" s="40">
        <f>SUM([1]Geral!$H$23)</f>
        <v>1542690</v>
      </c>
      <c r="I9" s="40">
        <f>SUM([1]Geral!$H$23)</f>
        <v>1542690</v>
      </c>
      <c r="J9" s="40">
        <f>SUM([1]Geral!$H$23)</f>
        <v>1542690</v>
      </c>
      <c r="K9" s="40">
        <f>SUM([1]Geral!$H$23)</f>
        <v>1542690</v>
      </c>
      <c r="L9" s="40">
        <f>SUM([1]Geral!$H$23)</f>
        <v>1542690</v>
      </c>
      <c r="M9" s="40">
        <f>SUM([1]Geral!$H$23)</f>
        <v>1542690</v>
      </c>
      <c r="N9" s="40">
        <f>SUM([1]Geral!$H$23)</f>
        <v>1542690</v>
      </c>
      <c r="O9" s="40">
        <f>SUM([1]Geral!$H$23)</f>
        <v>1542690</v>
      </c>
      <c r="P9" s="40">
        <f>SUM([1]Geral!$H$23)</f>
        <v>1542690</v>
      </c>
      <c r="Q9" s="40">
        <f>SUM([1]Geral!$H$23)</f>
        <v>1542690</v>
      </c>
      <c r="R9" s="40">
        <f>SUM([1]Geral!$H$23)</f>
        <v>1542690</v>
      </c>
      <c r="S9" s="40">
        <f>SUM([1]Geral!$H$23)</f>
        <v>1542690</v>
      </c>
      <c r="T9" s="40">
        <f>SUM([1]Geral!$H$23)</f>
        <v>1542690</v>
      </c>
      <c r="U9" s="40">
        <f>SUM([1]Geral!$H$23)</f>
        <v>1542690</v>
      </c>
      <c r="V9" s="40">
        <f>SUM([1]Geral!$H$23)</f>
        <v>1542690</v>
      </c>
      <c r="W9" s="40">
        <f>SUM([1]Geral!$H$23)</f>
        <v>1542690</v>
      </c>
      <c r="X9" s="40">
        <f>SUM([1]Geral!$H$23)</f>
        <v>1542690</v>
      </c>
      <c r="Y9" s="40">
        <f>SUM([1]Geral!$H$23)</f>
        <v>1542690</v>
      </c>
      <c r="Z9" s="40">
        <f>SUM([1]Geral!$H$23)</f>
        <v>1542690</v>
      </c>
      <c r="AA9" s="40">
        <f>SUM([1]Geral!$H$23)</f>
        <v>1542690</v>
      </c>
      <c r="AB9" s="40">
        <f>SUM([1]Geral!$H$23)</f>
        <v>1542690</v>
      </c>
      <c r="AC9" s="40">
        <f>SUM([1]Geral!$H$23)</f>
        <v>1542690</v>
      </c>
      <c r="AD9" s="40">
        <f>SUM([1]Geral!$H$23)</f>
        <v>1542690</v>
      </c>
      <c r="AE9" s="40">
        <f>SUM([1]Geral!$H$23)</f>
        <v>1542690</v>
      </c>
      <c r="AF9" s="40">
        <f>SUM([1]Geral!$H$23)</f>
        <v>1542690</v>
      </c>
      <c r="AG9" s="40">
        <f>SUM([1]Geral!$H$23)</f>
        <v>1542690</v>
      </c>
      <c r="AH9" s="65">
        <f t="shared" si="0"/>
        <v>46280700</v>
      </c>
    </row>
    <row r="10" spans="2:36">
      <c r="B10" s="37" t="s">
        <v>85</v>
      </c>
      <c r="C10" s="41"/>
      <c r="D10" s="40">
        <f>SUM([1]Geral!$H$34)</f>
        <v>946680</v>
      </c>
      <c r="E10" s="40">
        <f>SUM([1]Geral!$H$34)</f>
        <v>946680</v>
      </c>
      <c r="F10" s="40">
        <f>SUM([1]Geral!$H$34)</f>
        <v>946680</v>
      </c>
      <c r="G10" s="40">
        <f>SUM([1]Geral!$H$34)</f>
        <v>946680</v>
      </c>
      <c r="H10" s="40">
        <f>SUM([1]Geral!$H$34)</f>
        <v>946680</v>
      </c>
      <c r="I10" s="40">
        <f>SUM([1]Geral!$H$34)</f>
        <v>946680</v>
      </c>
      <c r="J10" s="40">
        <f>SUM([1]Geral!$H$34)</f>
        <v>946680</v>
      </c>
      <c r="K10" s="40">
        <f>SUM([1]Geral!$H$34)</f>
        <v>946680</v>
      </c>
      <c r="L10" s="40">
        <f>SUM([1]Geral!$H$34)</f>
        <v>946680</v>
      </c>
      <c r="M10" s="40">
        <f>SUM([1]Geral!$H$34)</f>
        <v>946680</v>
      </c>
      <c r="N10" s="40">
        <f>SUM([1]Geral!$H$34)</f>
        <v>946680</v>
      </c>
      <c r="O10" s="40">
        <f>SUM([1]Geral!$H$34)</f>
        <v>946680</v>
      </c>
      <c r="P10" s="40">
        <f>SUM([1]Geral!$H$34)</f>
        <v>946680</v>
      </c>
      <c r="Q10" s="40">
        <f>SUM([1]Geral!$H$34)</f>
        <v>946680</v>
      </c>
      <c r="R10" s="40">
        <f>SUM([1]Geral!$H$34)</f>
        <v>946680</v>
      </c>
      <c r="S10" s="40">
        <f>SUM([1]Geral!$H$34)</f>
        <v>946680</v>
      </c>
      <c r="T10" s="40">
        <f>SUM([1]Geral!$H$34)</f>
        <v>946680</v>
      </c>
      <c r="U10" s="40">
        <f>SUM([1]Geral!$H$34)</f>
        <v>946680</v>
      </c>
      <c r="V10" s="40">
        <f>SUM([1]Geral!$H$34)</f>
        <v>946680</v>
      </c>
      <c r="W10" s="40">
        <f>SUM([1]Geral!$H$34)</f>
        <v>946680</v>
      </c>
      <c r="X10" s="40">
        <f>SUM([1]Geral!$H$34)</f>
        <v>946680</v>
      </c>
      <c r="Y10" s="40">
        <f>SUM([1]Geral!$H$34)</f>
        <v>946680</v>
      </c>
      <c r="Z10" s="40">
        <f>SUM([1]Geral!$H$34)</f>
        <v>946680</v>
      </c>
      <c r="AA10" s="40">
        <f>SUM([1]Geral!$H$34)</f>
        <v>946680</v>
      </c>
      <c r="AB10" s="40">
        <f>SUM([1]Geral!$H$34)</f>
        <v>946680</v>
      </c>
      <c r="AC10" s="40">
        <f>SUM([1]Geral!$H$34)</f>
        <v>946680</v>
      </c>
      <c r="AD10" s="40">
        <f>SUM([1]Geral!$H$34)</f>
        <v>946680</v>
      </c>
      <c r="AE10" s="40">
        <f>SUM([1]Geral!$H$34)</f>
        <v>946680</v>
      </c>
      <c r="AF10" s="40">
        <f>SUM([1]Geral!$H$34)</f>
        <v>946680</v>
      </c>
      <c r="AG10" s="40">
        <f>SUM([1]Geral!$H$34)</f>
        <v>946680</v>
      </c>
      <c r="AH10" s="65">
        <f t="shared" si="0"/>
        <v>28400400</v>
      </c>
    </row>
    <row r="11" spans="2:36">
      <c r="B11" s="37" t="s">
        <v>86</v>
      </c>
      <c r="C11" s="41"/>
      <c r="D11" s="40">
        <f>SUM([1]Geral!$H$43)</f>
        <v>697636.4</v>
      </c>
      <c r="E11" s="40">
        <f>SUM([1]Geral!$H$43)</f>
        <v>697636.4</v>
      </c>
      <c r="F11" s="40">
        <f>SUM([1]Geral!$H$43)</f>
        <v>697636.4</v>
      </c>
      <c r="G11" s="40">
        <f>SUM([1]Geral!$H$43)</f>
        <v>697636.4</v>
      </c>
      <c r="H11" s="40">
        <f>SUM([1]Geral!$H$43)</f>
        <v>697636.4</v>
      </c>
      <c r="I11" s="40">
        <f>SUM([1]Geral!$H$43)</f>
        <v>697636.4</v>
      </c>
      <c r="J11" s="40">
        <f>SUM([1]Geral!$H$43)</f>
        <v>697636.4</v>
      </c>
      <c r="K11" s="40">
        <f>SUM([1]Geral!$H$43)</f>
        <v>697636.4</v>
      </c>
      <c r="L11" s="40">
        <f>SUM([1]Geral!$H$43)</f>
        <v>697636.4</v>
      </c>
      <c r="M11" s="40">
        <f>SUM([1]Geral!$H$43)</f>
        <v>697636.4</v>
      </c>
      <c r="N11" s="40">
        <f>SUM([1]Geral!$H$43)</f>
        <v>697636.4</v>
      </c>
      <c r="O11" s="40">
        <f>SUM([1]Geral!$H$43)</f>
        <v>697636.4</v>
      </c>
      <c r="P11" s="40">
        <f>SUM([1]Geral!$H$43)</f>
        <v>697636.4</v>
      </c>
      <c r="Q11" s="40">
        <f>SUM([1]Geral!$H$43)</f>
        <v>697636.4</v>
      </c>
      <c r="R11" s="40">
        <f>SUM([1]Geral!$H$43)</f>
        <v>697636.4</v>
      </c>
      <c r="S11" s="40">
        <f>SUM([1]Geral!$H$43)</f>
        <v>697636.4</v>
      </c>
      <c r="T11" s="40">
        <f>SUM([1]Geral!$H$43)</f>
        <v>697636.4</v>
      </c>
      <c r="U11" s="40">
        <f>SUM([1]Geral!$H$43)</f>
        <v>697636.4</v>
      </c>
      <c r="V11" s="40">
        <f>SUM([1]Geral!$H$43)</f>
        <v>697636.4</v>
      </c>
      <c r="W11" s="40">
        <f>SUM([1]Geral!$H$43)</f>
        <v>697636.4</v>
      </c>
      <c r="X11" s="40">
        <f>SUM([1]Geral!$H$43)</f>
        <v>697636.4</v>
      </c>
      <c r="Y11" s="40">
        <f>SUM([1]Geral!$H$43)</f>
        <v>697636.4</v>
      </c>
      <c r="Z11" s="40">
        <f>SUM([1]Geral!$H$43)</f>
        <v>697636.4</v>
      </c>
      <c r="AA11" s="40">
        <f>SUM([1]Geral!$H$43)</f>
        <v>697636.4</v>
      </c>
      <c r="AB11" s="40">
        <f>SUM([1]Geral!$H$43)</f>
        <v>697636.4</v>
      </c>
      <c r="AC11" s="40">
        <f>SUM([1]Geral!$H$43)</f>
        <v>697636.4</v>
      </c>
      <c r="AD11" s="40">
        <f>SUM([1]Geral!$H$43)</f>
        <v>697636.4</v>
      </c>
      <c r="AE11" s="40">
        <f>SUM([1]Geral!$H$43)</f>
        <v>697636.4</v>
      </c>
      <c r="AF11" s="40">
        <f>SUM([1]Geral!$H$43)</f>
        <v>697636.4</v>
      </c>
      <c r="AG11" s="40">
        <f>SUM([1]Geral!$H$43)</f>
        <v>697636.4</v>
      </c>
      <c r="AH11" s="65">
        <f t="shared" si="0"/>
        <v>20929091.999999996</v>
      </c>
    </row>
    <row r="12" spans="2:36">
      <c r="B12" s="37" t="s">
        <v>87</v>
      </c>
      <c r="C12" s="41"/>
      <c r="D12" s="40"/>
      <c r="E12" s="40"/>
      <c r="F12" s="40"/>
      <c r="G12" s="40"/>
      <c r="H12" s="40"/>
      <c r="I12" s="40">
        <f>SUM([1]Geral!$H$47)</f>
        <v>549388</v>
      </c>
      <c r="J12" s="40">
        <f>SUM([1]Geral!$H$47)</f>
        <v>549388</v>
      </c>
      <c r="K12" s="40">
        <f>SUM([1]Geral!$H$47)</f>
        <v>549388</v>
      </c>
      <c r="L12" s="40">
        <f>SUM([1]Geral!$H$47)</f>
        <v>549388</v>
      </c>
      <c r="M12" s="40">
        <f>SUM([1]Geral!$H$47)</f>
        <v>549388</v>
      </c>
      <c r="N12" s="40">
        <f>SUM([1]Geral!$H$47)</f>
        <v>549388</v>
      </c>
      <c r="O12" s="40">
        <f>SUM([1]Geral!$H$47)</f>
        <v>549388</v>
      </c>
      <c r="P12" s="40">
        <f>SUM([1]Geral!$H$47)</f>
        <v>549388</v>
      </c>
      <c r="Q12" s="40">
        <f>SUM([1]Geral!$H$47)</f>
        <v>549388</v>
      </c>
      <c r="R12" s="40">
        <f>SUM([1]Geral!$H$47)</f>
        <v>549388</v>
      </c>
      <c r="S12" s="40">
        <f>SUM([1]Geral!$H$47)</f>
        <v>549388</v>
      </c>
      <c r="T12" s="40">
        <f>SUM([1]Geral!$H$47)</f>
        <v>549388</v>
      </c>
      <c r="U12" s="40">
        <f>SUM([1]Geral!$H$47)</f>
        <v>549388</v>
      </c>
      <c r="V12" s="40">
        <f>SUM([1]Geral!$H$47)</f>
        <v>549388</v>
      </c>
      <c r="W12" s="40">
        <f>SUM([1]Geral!$H$47)</f>
        <v>549388</v>
      </c>
      <c r="X12" s="40">
        <f>SUM([1]Geral!$H$47)</f>
        <v>549388</v>
      </c>
      <c r="Y12" s="40">
        <f>SUM([1]Geral!$H$47)</f>
        <v>549388</v>
      </c>
      <c r="Z12" s="40">
        <f>SUM([1]Geral!$H$47)</f>
        <v>549388</v>
      </c>
      <c r="AA12" s="40">
        <f>SUM([1]Geral!$H$47)</f>
        <v>549388</v>
      </c>
      <c r="AB12" s="40">
        <f>SUM([1]Geral!$H$47)</f>
        <v>549388</v>
      </c>
      <c r="AC12" s="40">
        <f>SUM([1]Geral!$H$47)</f>
        <v>549388</v>
      </c>
      <c r="AD12" s="40">
        <f>SUM([1]Geral!$H$47)</f>
        <v>549388</v>
      </c>
      <c r="AE12" s="40">
        <f>SUM([1]Geral!$H$47)</f>
        <v>549388</v>
      </c>
      <c r="AF12" s="40">
        <f>SUM([1]Geral!$H$47)</f>
        <v>549388</v>
      </c>
      <c r="AG12" s="40">
        <f>SUM([1]Geral!$H$47)</f>
        <v>549388</v>
      </c>
      <c r="AH12" s="65">
        <f t="shared" si="0"/>
        <v>13734700</v>
      </c>
      <c r="AJ12" s="11"/>
    </row>
    <row r="13" spans="2:36">
      <c r="B13" s="42" t="s">
        <v>88</v>
      </c>
      <c r="C13" s="43"/>
      <c r="D13" s="44">
        <f t="shared" ref="D13:AG13" si="1">SUM(D9:D12)</f>
        <v>3187006.4</v>
      </c>
      <c r="E13" s="44">
        <f t="shared" si="1"/>
        <v>3187006.4</v>
      </c>
      <c r="F13" s="44">
        <f t="shared" si="1"/>
        <v>3187006.4</v>
      </c>
      <c r="G13" s="44">
        <f t="shared" si="1"/>
        <v>3187006.4</v>
      </c>
      <c r="H13" s="44">
        <f t="shared" si="1"/>
        <v>3187006.4</v>
      </c>
      <c r="I13" s="44">
        <f t="shared" si="1"/>
        <v>3736394.4</v>
      </c>
      <c r="J13" s="44">
        <f t="shared" si="1"/>
        <v>3736394.4</v>
      </c>
      <c r="K13" s="44">
        <f t="shared" si="1"/>
        <v>3736394.4</v>
      </c>
      <c r="L13" s="44">
        <f t="shared" si="1"/>
        <v>3736394.4</v>
      </c>
      <c r="M13" s="44">
        <f t="shared" si="1"/>
        <v>3736394.4</v>
      </c>
      <c r="N13" s="44">
        <f t="shared" si="1"/>
        <v>3736394.4</v>
      </c>
      <c r="O13" s="44">
        <f t="shared" si="1"/>
        <v>3736394.4</v>
      </c>
      <c r="P13" s="44">
        <f t="shared" si="1"/>
        <v>3736394.4</v>
      </c>
      <c r="Q13" s="44">
        <f t="shared" si="1"/>
        <v>3736394.4</v>
      </c>
      <c r="R13" s="44">
        <f t="shared" si="1"/>
        <v>3736394.4</v>
      </c>
      <c r="S13" s="44">
        <f t="shared" si="1"/>
        <v>3736394.4</v>
      </c>
      <c r="T13" s="44">
        <f t="shared" si="1"/>
        <v>3736394.4</v>
      </c>
      <c r="U13" s="44">
        <f t="shared" si="1"/>
        <v>3736394.4</v>
      </c>
      <c r="V13" s="44">
        <f t="shared" si="1"/>
        <v>3736394.4</v>
      </c>
      <c r="W13" s="44">
        <f t="shared" si="1"/>
        <v>3736394.4</v>
      </c>
      <c r="X13" s="44">
        <f t="shared" si="1"/>
        <v>3736394.4</v>
      </c>
      <c r="Y13" s="44">
        <f t="shared" si="1"/>
        <v>3736394.4</v>
      </c>
      <c r="Z13" s="44">
        <f t="shared" si="1"/>
        <v>3736394.4</v>
      </c>
      <c r="AA13" s="44">
        <f t="shared" si="1"/>
        <v>3736394.4</v>
      </c>
      <c r="AB13" s="44">
        <f t="shared" si="1"/>
        <v>3736394.4</v>
      </c>
      <c r="AC13" s="44">
        <f t="shared" si="1"/>
        <v>3736394.4</v>
      </c>
      <c r="AD13" s="44">
        <f t="shared" si="1"/>
        <v>3736394.4</v>
      </c>
      <c r="AE13" s="44">
        <f t="shared" si="1"/>
        <v>3736394.4</v>
      </c>
      <c r="AF13" s="44">
        <f t="shared" si="1"/>
        <v>3736394.4</v>
      </c>
      <c r="AG13" s="44">
        <f t="shared" si="1"/>
        <v>3736394.4</v>
      </c>
      <c r="AH13" s="66">
        <f t="shared" si="0"/>
        <v>109344892.00000004</v>
      </c>
    </row>
    <row r="14" spans="2:36">
      <c r="B14" s="45" t="s">
        <v>89</v>
      </c>
      <c r="C14" s="46"/>
      <c r="D14" s="47">
        <f t="shared" ref="D14:AG14" si="2">+D13*D6</f>
        <v>431839.36720000004</v>
      </c>
      <c r="E14" s="47">
        <f t="shared" si="2"/>
        <v>431839.36720000004</v>
      </c>
      <c r="F14" s="47">
        <f t="shared" si="2"/>
        <v>431839.36720000004</v>
      </c>
      <c r="G14" s="47">
        <f t="shared" si="2"/>
        <v>431839.36720000004</v>
      </c>
      <c r="H14" s="47">
        <f t="shared" si="2"/>
        <v>431839.36720000004</v>
      </c>
      <c r="I14" s="47">
        <f t="shared" si="2"/>
        <v>506281.4412</v>
      </c>
      <c r="J14" s="47">
        <f t="shared" si="2"/>
        <v>506281.4412</v>
      </c>
      <c r="K14" s="47">
        <f t="shared" si="2"/>
        <v>506281.4412</v>
      </c>
      <c r="L14" s="47">
        <f t="shared" si="2"/>
        <v>506281.4412</v>
      </c>
      <c r="M14" s="47">
        <f t="shared" si="2"/>
        <v>506281.4412</v>
      </c>
      <c r="N14" s="47">
        <f t="shared" si="2"/>
        <v>506281.4412</v>
      </c>
      <c r="O14" s="47">
        <f t="shared" si="2"/>
        <v>506281.4412</v>
      </c>
      <c r="P14" s="47">
        <f t="shared" si="2"/>
        <v>506281.4412</v>
      </c>
      <c r="Q14" s="47">
        <f t="shared" si="2"/>
        <v>506281.4412</v>
      </c>
      <c r="R14" s="47">
        <f t="shared" si="2"/>
        <v>506281.4412</v>
      </c>
      <c r="S14" s="47">
        <f t="shared" si="2"/>
        <v>506281.4412</v>
      </c>
      <c r="T14" s="47">
        <f t="shared" si="2"/>
        <v>506281.4412</v>
      </c>
      <c r="U14" s="47">
        <f t="shared" si="2"/>
        <v>506281.4412</v>
      </c>
      <c r="V14" s="47">
        <f t="shared" si="2"/>
        <v>506281.4412</v>
      </c>
      <c r="W14" s="47">
        <f t="shared" si="2"/>
        <v>506281.4412</v>
      </c>
      <c r="X14" s="47">
        <f t="shared" si="2"/>
        <v>506281.4412</v>
      </c>
      <c r="Y14" s="47">
        <f t="shared" si="2"/>
        <v>506281.4412</v>
      </c>
      <c r="Z14" s="47">
        <f t="shared" si="2"/>
        <v>506281.4412</v>
      </c>
      <c r="AA14" s="47">
        <f t="shared" si="2"/>
        <v>506281.4412</v>
      </c>
      <c r="AB14" s="47">
        <f t="shared" si="2"/>
        <v>506281.4412</v>
      </c>
      <c r="AC14" s="47">
        <f t="shared" si="2"/>
        <v>506281.4412</v>
      </c>
      <c r="AD14" s="47">
        <f t="shared" si="2"/>
        <v>506281.4412</v>
      </c>
      <c r="AE14" s="47">
        <f t="shared" si="2"/>
        <v>506281.4412</v>
      </c>
      <c r="AF14" s="47">
        <f t="shared" si="2"/>
        <v>506281.4412</v>
      </c>
      <c r="AG14" s="47">
        <f t="shared" si="2"/>
        <v>506281.4412</v>
      </c>
      <c r="AH14" s="67">
        <f t="shared" si="0"/>
        <v>14816232.865999995</v>
      </c>
    </row>
    <row r="15" spans="2:36">
      <c r="B15" s="48" t="s">
        <v>90</v>
      </c>
      <c r="C15" s="49"/>
      <c r="D15" s="50">
        <f t="shared" ref="D15:AG15" si="3">+D13-D14</f>
        <v>2755167.0327999997</v>
      </c>
      <c r="E15" s="50">
        <f t="shared" si="3"/>
        <v>2755167.0327999997</v>
      </c>
      <c r="F15" s="50">
        <f t="shared" si="3"/>
        <v>2755167.0327999997</v>
      </c>
      <c r="G15" s="50">
        <f t="shared" si="3"/>
        <v>2755167.0327999997</v>
      </c>
      <c r="H15" s="50">
        <f t="shared" si="3"/>
        <v>2755167.0327999997</v>
      </c>
      <c r="I15" s="50">
        <f t="shared" si="3"/>
        <v>3230112.9588000001</v>
      </c>
      <c r="J15" s="50">
        <f t="shared" si="3"/>
        <v>3230112.9588000001</v>
      </c>
      <c r="K15" s="50">
        <f t="shared" si="3"/>
        <v>3230112.9588000001</v>
      </c>
      <c r="L15" s="50">
        <f t="shared" si="3"/>
        <v>3230112.9588000001</v>
      </c>
      <c r="M15" s="50">
        <f t="shared" si="3"/>
        <v>3230112.9588000001</v>
      </c>
      <c r="N15" s="50">
        <f t="shared" si="3"/>
        <v>3230112.9588000001</v>
      </c>
      <c r="O15" s="50">
        <f t="shared" si="3"/>
        <v>3230112.9588000001</v>
      </c>
      <c r="P15" s="50">
        <f t="shared" si="3"/>
        <v>3230112.9588000001</v>
      </c>
      <c r="Q15" s="50">
        <f t="shared" si="3"/>
        <v>3230112.9588000001</v>
      </c>
      <c r="R15" s="50">
        <f t="shared" si="3"/>
        <v>3230112.9588000001</v>
      </c>
      <c r="S15" s="50">
        <f t="shared" si="3"/>
        <v>3230112.9588000001</v>
      </c>
      <c r="T15" s="50">
        <f t="shared" si="3"/>
        <v>3230112.9588000001</v>
      </c>
      <c r="U15" s="50">
        <f t="shared" si="3"/>
        <v>3230112.9588000001</v>
      </c>
      <c r="V15" s="50">
        <f t="shared" si="3"/>
        <v>3230112.9588000001</v>
      </c>
      <c r="W15" s="50">
        <f t="shared" si="3"/>
        <v>3230112.9588000001</v>
      </c>
      <c r="X15" s="50">
        <f t="shared" si="3"/>
        <v>3230112.9588000001</v>
      </c>
      <c r="Y15" s="50">
        <f t="shared" si="3"/>
        <v>3230112.9588000001</v>
      </c>
      <c r="Z15" s="50">
        <f t="shared" si="3"/>
        <v>3230112.9588000001</v>
      </c>
      <c r="AA15" s="50">
        <f t="shared" si="3"/>
        <v>3230112.9588000001</v>
      </c>
      <c r="AB15" s="50">
        <f t="shared" si="3"/>
        <v>3230112.9588000001</v>
      </c>
      <c r="AC15" s="50">
        <f t="shared" si="3"/>
        <v>3230112.9588000001</v>
      </c>
      <c r="AD15" s="50">
        <f t="shared" si="3"/>
        <v>3230112.9588000001</v>
      </c>
      <c r="AE15" s="50">
        <f t="shared" si="3"/>
        <v>3230112.9588000001</v>
      </c>
      <c r="AF15" s="50">
        <f t="shared" si="3"/>
        <v>3230112.9588000001</v>
      </c>
      <c r="AG15" s="50">
        <f t="shared" si="3"/>
        <v>3230112.9588000001</v>
      </c>
      <c r="AH15" s="68">
        <f t="shared" si="0"/>
        <v>94528659.134000048</v>
      </c>
    </row>
    <row r="16" spans="2:36">
      <c r="B16" s="51" t="s">
        <v>91</v>
      </c>
      <c r="C16" s="21"/>
      <c r="D16" s="52">
        <f t="shared" ref="D16:AH16" si="4">+D15/D13</f>
        <v>0.86449999999999994</v>
      </c>
      <c r="E16" s="52">
        <f t="shared" si="4"/>
        <v>0.86449999999999994</v>
      </c>
      <c r="F16" s="52">
        <f t="shared" si="4"/>
        <v>0.86449999999999994</v>
      </c>
      <c r="G16" s="52">
        <f t="shared" si="4"/>
        <v>0.86449999999999994</v>
      </c>
      <c r="H16" s="52">
        <f t="shared" si="4"/>
        <v>0.86449999999999994</v>
      </c>
      <c r="I16" s="52">
        <f t="shared" si="4"/>
        <v>0.86450000000000005</v>
      </c>
      <c r="J16" s="52">
        <f t="shared" si="4"/>
        <v>0.86450000000000005</v>
      </c>
      <c r="K16" s="52">
        <f t="shared" si="4"/>
        <v>0.86450000000000005</v>
      </c>
      <c r="L16" s="52">
        <f t="shared" si="4"/>
        <v>0.86450000000000005</v>
      </c>
      <c r="M16" s="52">
        <f t="shared" si="4"/>
        <v>0.86450000000000005</v>
      </c>
      <c r="N16" s="52">
        <f t="shared" si="4"/>
        <v>0.86450000000000005</v>
      </c>
      <c r="O16" s="52">
        <f t="shared" si="4"/>
        <v>0.86450000000000005</v>
      </c>
      <c r="P16" s="52">
        <f t="shared" si="4"/>
        <v>0.86450000000000005</v>
      </c>
      <c r="Q16" s="52">
        <f t="shared" si="4"/>
        <v>0.86450000000000005</v>
      </c>
      <c r="R16" s="52">
        <f t="shared" si="4"/>
        <v>0.86450000000000005</v>
      </c>
      <c r="S16" s="52">
        <f t="shared" si="4"/>
        <v>0.86450000000000005</v>
      </c>
      <c r="T16" s="52">
        <f t="shared" si="4"/>
        <v>0.86450000000000005</v>
      </c>
      <c r="U16" s="52">
        <f t="shared" si="4"/>
        <v>0.86450000000000005</v>
      </c>
      <c r="V16" s="52">
        <f t="shared" si="4"/>
        <v>0.86450000000000005</v>
      </c>
      <c r="W16" s="52">
        <f t="shared" si="4"/>
        <v>0.86450000000000005</v>
      </c>
      <c r="X16" s="52">
        <f t="shared" si="4"/>
        <v>0.86450000000000005</v>
      </c>
      <c r="Y16" s="52">
        <f t="shared" si="4"/>
        <v>0.86450000000000005</v>
      </c>
      <c r="Z16" s="52">
        <f t="shared" si="4"/>
        <v>0.86450000000000005</v>
      </c>
      <c r="AA16" s="52">
        <f t="shared" si="4"/>
        <v>0.86450000000000005</v>
      </c>
      <c r="AB16" s="52">
        <f t="shared" si="4"/>
        <v>0.86450000000000005</v>
      </c>
      <c r="AC16" s="52">
        <f t="shared" si="4"/>
        <v>0.86450000000000005</v>
      </c>
      <c r="AD16" s="52">
        <f t="shared" si="4"/>
        <v>0.86450000000000005</v>
      </c>
      <c r="AE16" s="52">
        <f t="shared" si="4"/>
        <v>0.86450000000000005</v>
      </c>
      <c r="AF16" s="52">
        <f t="shared" si="4"/>
        <v>0.86450000000000005</v>
      </c>
      <c r="AG16" s="52">
        <f t="shared" si="4"/>
        <v>0.86450000000000005</v>
      </c>
      <c r="AH16" s="52">
        <f t="shared" si="4"/>
        <v>0.86450000000000005</v>
      </c>
    </row>
    <row r="17" spans="2:37">
      <c r="B17" s="53" t="s">
        <v>92</v>
      </c>
      <c r="C17" s="1"/>
      <c r="D17" s="40">
        <f>SUM('Média dos Custos'!D11)</f>
        <v>114538.2</v>
      </c>
      <c r="E17" s="40">
        <f t="shared" ref="E17:AG17" si="5">+D17</f>
        <v>114538.2</v>
      </c>
      <c r="F17" s="40">
        <f t="shared" si="5"/>
        <v>114538.2</v>
      </c>
      <c r="G17" s="40">
        <f t="shared" si="5"/>
        <v>114538.2</v>
      </c>
      <c r="H17" s="40">
        <f t="shared" si="5"/>
        <v>114538.2</v>
      </c>
      <c r="I17" s="40">
        <f t="shared" si="5"/>
        <v>114538.2</v>
      </c>
      <c r="J17" s="40">
        <f t="shared" si="5"/>
        <v>114538.2</v>
      </c>
      <c r="K17" s="40">
        <f t="shared" si="5"/>
        <v>114538.2</v>
      </c>
      <c r="L17" s="40">
        <f t="shared" si="5"/>
        <v>114538.2</v>
      </c>
      <c r="M17" s="40">
        <f t="shared" si="5"/>
        <v>114538.2</v>
      </c>
      <c r="N17" s="40">
        <f t="shared" si="5"/>
        <v>114538.2</v>
      </c>
      <c r="O17" s="40">
        <f t="shared" si="5"/>
        <v>114538.2</v>
      </c>
      <c r="P17" s="40">
        <f t="shared" si="5"/>
        <v>114538.2</v>
      </c>
      <c r="Q17" s="40">
        <f t="shared" si="5"/>
        <v>114538.2</v>
      </c>
      <c r="R17" s="40">
        <f t="shared" si="5"/>
        <v>114538.2</v>
      </c>
      <c r="S17" s="40">
        <f t="shared" si="5"/>
        <v>114538.2</v>
      </c>
      <c r="T17" s="40">
        <f t="shared" si="5"/>
        <v>114538.2</v>
      </c>
      <c r="U17" s="40">
        <f t="shared" si="5"/>
        <v>114538.2</v>
      </c>
      <c r="V17" s="40">
        <f t="shared" si="5"/>
        <v>114538.2</v>
      </c>
      <c r="W17" s="40">
        <f t="shared" si="5"/>
        <v>114538.2</v>
      </c>
      <c r="X17" s="40">
        <f t="shared" si="5"/>
        <v>114538.2</v>
      </c>
      <c r="Y17" s="40">
        <f t="shared" si="5"/>
        <v>114538.2</v>
      </c>
      <c r="Z17" s="40">
        <f t="shared" si="5"/>
        <v>114538.2</v>
      </c>
      <c r="AA17" s="40">
        <f t="shared" si="5"/>
        <v>114538.2</v>
      </c>
      <c r="AB17" s="40">
        <f t="shared" si="5"/>
        <v>114538.2</v>
      </c>
      <c r="AC17" s="40">
        <f t="shared" si="5"/>
        <v>114538.2</v>
      </c>
      <c r="AD17" s="40">
        <f t="shared" si="5"/>
        <v>114538.2</v>
      </c>
      <c r="AE17" s="40">
        <f t="shared" si="5"/>
        <v>114538.2</v>
      </c>
      <c r="AF17" s="40">
        <f t="shared" si="5"/>
        <v>114538.2</v>
      </c>
      <c r="AG17" s="40">
        <f t="shared" si="5"/>
        <v>114538.2</v>
      </c>
      <c r="AH17" s="65">
        <f t="shared" si="0"/>
        <v>3436146.0000000014</v>
      </c>
    </row>
    <row r="18" spans="2:37" ht="15.75">
      <c r="B18" s="53" t="s">
        <v>93</v>
      </c>
      <c r="C18" s="1"/>
      <c r="D18" s="54">
        <f>SUM('Média dos Custos'!D12)</f>
        <v>5000</v>
      </c>
      <c r="E18" s="40">
        <f t="shared" ref="E18:AG18" si="6">+D18</f>
        <v>5000</v>
      </c>
      <c r="F18" s="40">
        <f t="shared" si="6"/>
        <v>5000</v>
      </c>
      <c r="G18" s="40">
        <f t="shared" si="6"/>
        <v>5000</v>
      </c>
      <c r="H18" s="40">
        <f t="shared" si="6"/>
        <v>5000</v>
      </c>
      <c r="I18" s="40">
        <f t="shared" si="6"/>
        <v>5000</v>
      </c>
      <c r="J18" s="40">
        <f t="shared" si="6"/>
        <v>5000</v>
      </c>
      <c r="K18" s="40">
        <f t="shared" si="6"/>
        <v>5000</v>
      </c>
      <c r="L18" s="40">
        <f t="shared" si="6"/>
        <v>5000</v>
      </c>
      <c r="M18" s="40">
        <f t="shared" si="6"/>
        <v>5000</v>
      </c>
      <c r="N18" s="40">
        <f t="shared" si="6"/>
        <v>5000</v>
      </c>
      <c r="O18" s="40">
        <f t="shared" si="6"/>
        <v>5000</v>
      </c>
      <c r="P18" s="40">
        <f t="shared" si="6"/>
        <v>5000</v>
      </c>
      <c r="Q18" s="40">
        <f t="shared" si="6"/>
        <v>5000</v>
      </c>
      <c r="R18" s="40">
        <f t="shared" si="6"/>
        <v>5000</v>
      </c>
      <c r="S18" s="40">
        <f t="shared" si="6"/>
        <v>5000</v>
      </c>
      <c r="T18" s="40">
        <f t="shared" si="6"/>
        <v>5000</v>
      </c>
      <c r="U18" s="40">
        <f t="shared" si="6"/>
        <v>5000</v>
      </c>
      <c r="V18" s="40">
        <f t="shared" si="6"/>
        <v>5000</v>
      </c>
      <c r="W18" s="40">
        <f t="shared" si="6"/>
        <v>5000</v>
      </c>
      <c r="X18" s="40">
        <f t="shared" si="6"/>
        <v>5000</v>
      </c>
      <c r="Y18" s="40">
        <f t="shared" si="6"/>
        <v>5000</v>
      </c>
      <c r="Z18" s="40">
        <f t="shared" si="6"/>
        <v>5000</v>
      </c>
      <c r="AA18" s="40">
        <f t="shared" si="6"/>
        <v>5000</v>
      </c>
      <c r="AB18" s="40">
        <f t="shared" si="6"/>
        <v>5000</v>
      </c>
      <c r="AC18" s="40">
        <f t="shared" si="6"/>
        <v>5000</v>
      </c>
      <c r="AD18" s="40">
        <f t="shared" si="6"/>
        <v>5000</v>
      </c>
      <c r="AE18" s="40">
        <f t="shared" si="6"/>
        <v>5000</v>
      </c>
      <c r="AF18" s="40">
        <f t="shared" si="6"/>
        <v>5000</v>
      </c>
      <c r="AG18" s="40">
        <f t="shared" si="6"/>
        <v>5000</v>
      </c>
      <c r="AH18" s="65">
        <f t="shared" si="0"/>
        <v>150000</v>
      </c>
    </row>
    <row r="19" spans="2:37">
      <c r="B19" s="53" t="s">
        <v>94</v>
      </c>
      <c r="C19" s="1"/>
      <c r="D19" s="40">
        <f>SUM('Média dos Custos'!D13)</f>
        <v>6800</v>
      </c>
      <c r="E19" s="40">
        <f t="shared" ref="E19:AG19" si="7">+D19</f>
        <v>6800</v>
      </c>
      <c r="F19" s="40">
        <f t="shared" si="7"/>
        <v>6800</v>
      </c>
      <c r="G19" s="40">
        <f t="shared" si="7"/>
        <v>6800</v>
      </c>
      <c r="H19" s="40">
        <f t="shared" si="7"/>
        <v>6800</v>
      </c>
      <c r="I19" s="40">
        <f t="shared" si="7"/>
        <v>6800</v>
      </c>
      <c r="J19" s="40">
        <f t="shared" si="7"/>
        <v>6800</v>
      </c>
      <c r="K19" s="40">
        <f t="shared" si="7"/>
        <v>6800</v>
      </c>
      <c r="L19" s="40">
        <f t="shared" si="7"/>
        <v>6800</v>
      </c>
      <c r="M19" s="40">
        <f t="shared" si="7"/>
        <v>6800</v>
      </c>
      <c r="N19" s="40">
        <f t="shared" si="7"/>
        <v>6800</v>
      </c>
      <c r="O19" s="40">
        <f t="shared" si="7"/>
        <v>6800</v>
      </c>
      <c r="P19" s="40">
        <f t="shared" si="7"/>
        <v>6800</v>
      </c>
      <c r="Q19" s="40">
        <f t="shared" si="7"/>
        <v>6800</v>
      </c>
      <c r="R19" s="40">
        <f t="shared" si="7"/>
        <v>6800</v>
      </c>
      <c r="S19" s="40">
        <f t="shared" si="7"/>
        <v>6800</v>
      </c>
      <c r="T19" s="40">
        <f t="shared" si="7"/>
        <v>6800</v>
      </c>
      <c r="U19" s="40">
        <f t="shared" si="7"/>
        <v>6800</v>
      </c>
      <c r="V19" s="40">
        <f t="shared" si="7"/>
        <v>6800</v>
      </c>
      <c r="W19" s="40">
        <f t="shared" si="7"/>
        <v>6800</v>
      </c>
      <c r="X19" s="40">
        <f t="shared" si="7"/>
        <v>6800</v>
      </c>
      <c r="Y19" s="40">
        <f t="shared" si="7"/>
        <v>6800</v>
      </c>
      <c r="Z19" s="40">
        <f t="shared" si="7"/>
        <v>6800</v>
      </c>
      <c r="AA19" s="40">
        <f t="shared" si="7"/>
        <v>6800</v>
      </c>
      <c r="AB19" s="40">
        <f t="shared" si="7"/>
        <v>6800</v>
      </c>
      <c r="AC19" s="40">
        <f t="shared" si="7"/>
        <v>6800</v>
      </c>
      <c r="AD19" s="40">
        <f t="shared" si="7"/>
        <v>6800</v>
      </c>
      <c r="AE19" s="40">
        <f t="shared" si="7"/>
        <v>6800</v>
      </c>
      <c r="AF19" s="40">
        <f t="shared" si="7"/>
        <v>6800</v>
      </c>
      <c r="AG19" s="40">
        <f t="shared" si="7"/>
        <v>6800</v>
      </c>
      <c r="AH19" s="65">
        <f t="shared" si="0"/>
        <v>204000</v>
      </c>
    </row>
    <row r="20" spans="2:37">
      <c r="B20" s="53" t="s">
        <v>95</v>
      </c>
      <c r="C20" s="1"/>
      <c r="D20" s="40">
        <f>SUM('Média dos Custos'!D14)</f>
        <v>9400</v>
      </c>
      <c r="E20" s="40">
        <f t="shared" ref="E20:AG20" si="8">+D20</f>
        <v>9400</v>
      </c>
      <c r="F20" s="40">
        <f t="shared" si="8"/>
        <v>9400</v>
      </c>
      <c r="G20" s="40">
        <f t="shared" si="8"/>
        <v>9400</v>
      </c>
      <c r="H20" s="40">
        <f t="shared" si="8"/>
        <v>9400</v>
      </c>
      <c r="I20" s="40">
        <f t="shared" si="8"/>
        <v>9400</v>
      </c>
      <c r="J20" s="40">
        <f t="shared" si="8"/>
        <v>9400</v>
      </c>
      <c r="K20" s="40">
        <f t="shared" si="8"/>
        <v>9400</v>
      </c>
      <c r="L20" s="40">
        <f t="shared" si="8"/>
        <v>9400</v>
      </c>
      <c r="M20" s="40">
        <f t="shared" si="8"/>
        <v>9400</v>
      </c>
      <c r="N20" s="40">
        <f t="shared" si="8"/>
        <v>9400</v>
      </c>
      <c r="O20" s="40">
        <f t="shared" si="8"/>
        <v>9400</v>
      </c>
      <c r="P20" s="40">
        <f t="shared" si="8"/>
        <v>9400</v>
      </c>
      <c r="Q20" s="40">
        <f t="shared" si="8"/>
        <v>9400</v>
      </c>
      <c r="R20" s="40">
        <f t="shared" si="8"/>
        <v>9400</v>
      </c>
      <c r="S20" s="40">
        <f t="shared" si="8"/>
        <v>9400</v>
      </c>
      <c r="T20" s="40">
        <f t="shared" si="8"/>
        <v>9400</v>
      </c>
      <c r="U20" s="40">
        <f t="shared" si="8"/>
        <v>9400</v>
      </c>
      <c r="V20" s="40">
        <f t="shared" si="8"/>
        <v>9400</v>
      </c>
      <c r="W20" s="40">
        <f t="shared" si="8"/>
        <v>9400</v>
      </c>
      <c r="X20" s="40">
        <f t="shared" si="8"/>
        <v>9400</v>
      </c>
      <c r="Y20" s="40">
        <f t="shared" si="8"/>
        <v>9400</v>
      </c>
      <c r="Z20" s="40">
        <f t="shared" si="8"/>
        <v>9400</v>
      </c>
      <c r="AA20" s="40">
        <f t="shared" si="8"/>
        <v>9400</v>
      </c>
      <c r="AB20" s="40">
        <f t="shared" si="8"/>
        <v>9400</v>
      </c>
      <c r="AC20" s="40">
        <f t="shared" si="8"/>
        <v>9400</v>
      </c>
      <c r="AD20" s="40">
        <f t="shared" si="8"/>
        <v>9400</v>
      </c>
      <c r="AE20" s="40">
        <f t="shared" si="8"/>
        <v>9400</v>
      </c>
      <c r="AF20" s="40">
        <f t="shared" si="8"/>
        <v>9400</v>
      </c>
      <c r="AG20" s="40">
        <f t="shared" si="8"/>
        <v>9400</v>
      </c>
      <c r="AH20" s="65">
        <f t="shared" si="0"/>
        <v>282000</v>
      </c>
    </row>
    <row r="21" spans="2:37">
      <c r="B21" s="53" t="s">
        <v>96</v>
      </c>
      <c r="C21" s="1"/>
      <c r="D21" s="40">
        <f>SUM('Média dos Custos'!D15)</f>
        <v>3550</v>
      </c>
      <c r="E21" s="40">
        <f t="shared" ref="E21:AG21" si="9">+D21</f>
        <v>3550</v>
      </c>
      <c r="F21" s="40">
        <f t="shared" si="9"/>
        <v>3550</v>
      </c>
      <c r="G21" s="40">
        <f t="shared" si="9"/>
        <v>3550</v>
      </c>
      <c r="H21" s="40">
        <f t="shared" si="9"/>
        <v>3550</v>
      </c>
      <c r="I21" s="40">
        <f t="shared" si="9"/>
        <v>3550</v>
      </c>
      <c r="J21" s="40">
        <f t="shared" si="9"/>
        <v>3550</v>
      </c>
      <c r="K21" s="40">
        <f t="shared" si="9"/>
        <v>3550</v>
      </c>
      <c r="L21" s="40">
        <f t="shared" si="9"/>
        <v>3550</v>
      </c>
      <c r="M21" s="40">
        <f t="shared" si="9"/>
        <v>3550</v>
      </c>
      <c r="N21" s="40">
        <f t="shared" si="9"/>
        <v>3550</v>
      </c>
      <c r="O21" s="40">
        <f t="shared" si="9"/>
        <v>3550</v>
      </c>
      <c r="P21" s="40">
        <f t="shared" si="9"/>
        <v>3550</v>
      </c>
      <c r="Q21" s="40">
        <f t="shared" si="9"/>
        <v>3550</v>
      </c>
      <c r="R21" s="40">
        <f t="shared" si="9"/>
        <v>3550</v>
      </c>
      <c r="S21" s="40">
        <f t="shared" si="9"/>
        <v>3550</v>
      </c>
      <c r="T21" s="40">
        <f t="shared" si="9"/>
        <v>3550</v>
      </c>
      <c r="U21" s="40">
        <f t="shared" si="9"/>
        <v>3550</v>
      </c>
      <c r="V21" s="40">
        <f t="shared" si="9"/>
        <v>3550</v>
      </c>
      <c r="W21" s="40">
        <f t="shared" si="9"/>
        <v>3550</v>
      </c>
      <c r="X21" s="40">
        <f t="shared" si="9"/>
        <v>3550</v>
      </c>
      <c r="Y21" s="40">
        <f t="shared" si="9"/>
        <v>3550</v>
      </c>
      <c r="Z21" s="40">
        <f t="shared" si="9"/>
        <v>3550</v>
      </c>
      <c r="AA21" s="40">
        <f t="shared" si="9"/>
        <v>3550</v>
      </c>
      <c r="AB21" s="40">
        <f t="shared" si="9"/>
        <v>3550</v>
      </c>
      <c r="AC21" s="40">
        <f t="shared" si="9"/>
        <v>3550</v>
      </c>
      <c r="AD21" s="40">
        <f t="shared" si="9"/>
        <v>3550</v>
      </c>
      <c r="AE21" s="40">
        <f t="shared" si="9"/>
        <v>3550</v>
      </c>
      <c r="AF21" s="40">
        <f t="shared" si="9"/>
        <v>3550</v>
      </c>
      <c r="AG21" s="40">
        <f t="shared" si="9"/>
        <v>3550</v>
      </c>
      <c r="AH21" s="65">
        <f t="shared" si="0"/>
        <v>106500</v>
      </c>
    </row>
    <row r="22" spans="2:37">
      <c r="B22" s="53" t="s">
        <v>97</v>
      </c>
      <c r="C22" s="1"/>
      <c r="D22" s="40">
        <f>SUM('Média dos Custos'!D16)</f>
        <v>26630</v>
      </c>
      <c r="E22" s="40">
        <f t="shared" ref="E22:AG22" si="10">+D22</f>
        <v>26630</v>
      </c>
      <c r="F22" s="40">
        <f t="shared" si="10"/>
        <v>26630</v>
      </c>
      <c r="G22" s="40">
        <f t="shared" si="10"/>
        <v>26630</v>
      </c>
      <c r="H22" s="40">
        <f t="shared" si="10"/>
        <v>26630</v>
      </c>
      <c r="I22" s="40">
        <f t="shared" si="10"/>
        <v>26630</v>
      </c>
      <c r="J22" s="40">
        <f t="shared" si="10"/>
        <v>26630</v>
      </c>
      <c r="K22" s="40">
        <f t="shared" si="10"/>
        <v>26630</v>
      </c>
      <c r="L22" s="40">
        <f t="shared" si="10"/>
        <v>26630</v>
      </c>
      <c r="M22" s="40">
        <f t="shared" si="10"/>
        <v>26630</v>
      </c>
      <c r="N22" s="40">
        <f t="shared" si="10"/>
        <v>26630</v>
      </c>
      <c r="O22" s="40">
        <f t="shared" si="10"/>
        <v>26630</v>
      </c>
      <c r="P22" s="40">
        <f t="shared" si="10"/>
        <v>26630</v>
      </c>
      <c r="Q22" s="40">
        <f t="shared" si="10"/>
        <v>26630</v>
      </c>
      <c r="R22" s="40">
        <f t="shared" si="10"/>
        <v>26630</v>
      </c>
      <c r="S22" s="40">
        <f t="shared" si="10"/>
        <v>26630</v>
      </c>
      <c r="T22" s="40">
        <f t="shared" si="10"/>
        <v>26630</v>
      </c>
      <c r="U22" s="40">
        <f t="shared" si="10"/>
        <v>26630</v>
      </c>
      <c r="V22" s="40">
        <f t="shared" si="10"/>
        <v>26630</v>
      </c>
      <c r="W22" s="40">
        <f t="shared" si="10"/>
        <v>26630</v>
      </c>
      <c r="X22" s="40">
        <f t="shared" si="10"/>
        <v>26630</v>
      </c>
      <c r="Y22" s="40">
        <f t="shared" si="10"/>
        <v>26630</v>
      </c>
      <c r="Z22" s="40">
        <f t="shared" si="10"/>
        <v>26630</v>
      </c>
      <c r="AA22" s="40">
        <f t="shared" si="10"/>
        <v>26630</v>
      </c>
      <c r="AB22" s="40">
        <f t="shared" si="10"/>
        <v>26630</v>
      </c>
      <c r="AC22" s="40">
        <f t="shared" si="10"/>
        <v>26630</v>
      </c>
      <c r="AD22" s="40">
        <f t="shared" si="10"/>
        <v>26630</v>
      </c>
      <c r="AE22" s="40">
        <f t="shared" si="10"/>
        <v>26630</v>
      </c>
      <c r="AF22" s="40">
        <f t="shared" si="10"/>
        <v>26630</v>
      </c>
      <c r="AG22" s="40">
        <f t="shared" si="10"/>
        <v>26630</v>
      </c>
      <c r="AH22" s="65">
        <f t="shared" si="0"/>
        <v>798900</v>
      </c>
    </row>
    <row r="23" spans="2:37">
      <c r="B23" s="53" t="s">
        <v>98</v>
      </c>
      <c r="C23" s="1"/>
      <c r="D23" s="40">
        <f>SUM('Média dos Custos'!D17)</f>
        <v>1750</v>
      </c>
      <c r="E23" s="40">
        <f t="shared" ref="E23:AG23" si="11">+D23</f>
        <v>1750</v>
      </c>
      <c r="F23" s="40">
        <f t="shared" si="11"/>
        <v>1750</v>
      </c>
      <c r="G23" s="40">
        <f t="shared" si="11"/>
        <v>1750</v>
      </c>
      <c r="H23" s="40">
        <f t="shared" si="11"/>
        <v>1750</v>
      </c>
      <c r="I23" s="40">
        <f t="shared" si="11"/>
        <v>1750</v>
      </c>
      <c r="J23" s="40">
        <f t="shared" si="11"/>
        <v>1750</v>
      </c>
      <c r="K23" s="40">
        <f t="shared" si="11"/>
        <v>1750</v>
      </c>
      <c r="L23" s="40">
        <f t="shared" si="11"/>
        <v>1750</v>
      </c>
      <c r="M23" s="40">
        <f t="shared" si="11"/>
        <v>1750</v>
      </c>
      <c r="N23" s="40">
        <f t="shared" si="11"/>
        <v>1750</v>
      </c>
      <c r="O23" s="40">
        <f t="shared" si="11"/>
        <v>1750</v>
      </c>
      <c r="P23" s="40">
        <f t="shared" si="11"/>
        <v>1750</v>
      </c>
      <c r="Q23" s="40">
        <f t="shared" si="11"/>
        <v>1750</v>
      </c>
      <c r="R23" s="40">
        <f t="shared" si="11"/>
        <v>1750</v>
      </c>
      <c r="S23" s="40">
        <f t="shared" si="11"/>
        <v>1750</v>
      </c>
      <c r="T23" s="40">
        <f t="shared" si="11"/>
        <v>1750</v>
      </c>
      <c r="U23" s="40">
        <f t="shared" si="11"/>
        <v>1750</v>
      </c>
      <c r="V23" s="40">
        <f t="shared" si="11"/>
        <v>1750</v>
      </c>
      <c r="W23" s="40">
        <f t="shared" si="11"/>
        <v>1750</v>
      </c>
      <c r="X23" s="40">
        <f t="shared" si="11"/>
        <v>1750</v>
      </c>
      <c r="Y23" s="40">
        <f t="shared" si="11"/>
        <v>1750</v>
      </c>
      <c r="Z23" s="40">
        <f t="shared" si="11"/>
        <v>1750</v>
      </c>
      <c r="AA23" s="40">
        <f t="shared" si="11"/>
        <v>1750</v>
      </c>
      <c r="AB23" s="40">
        <f t="shared" si="11"/>
        <v>1750</v>
      </c>
      <c r="AC23" s="40">
        <f t="shared" si="11"/>
        <v>1750</v>
      </c>
      <c r="AD23" s="40">
        <f t="shared" si="11"/>
        <v>1750</v>
      </c>
      <c r="AE23" s="40">
        <f t="shared" si="11"/>
        <v>1750</v>
      </c>
      <c r="AF23" s="40">
        <f t="shared" si="11"/>
        <v>1750</v>
      </c>
      <c r="AG23" s="40">
        <f t="shared" si="11"/>
        <v>1750</v>
      </c>
      <c r="AH23" s="65">
        <f t="shared" si="0"/>
        <v>52500</v>
      </c>
    </row>
    <row r="24" spans="2:37">
      <c r="B24" s="35" t="s">
        <v>50</v>
      </c>
      <c r="C24" s="55"/>
      <c r="D24" s="56">
        <f t="shared" ref="D24:AG24" si="12">SUM(D17:D23)</f>
        <v>167668.20000000001</v>
      </c>
      <c r="E24" s="56">
        <f t="shared" si="12"/>
        <v>167668.20000000001</v>
      </c>
      <c r="F24" s="56">
        <f t="shared" si="12"/>
        <v>167668.20000000001</v>
      </c>
      <c r="G24" s="56">
        <f t="shared" si="12"/>
        <v>167668.20000000001</v>
      </c>
      <c r="H24" s="56">
        <f t="shared" si="12"/>
        <v>167668.20000000001</v>
      </c>
      <c r="I24" s="56">
        <f t="shared" si="12"/>
        <v>167668.20000000001</v>
      </c>
      <c r="J24" s="56">
        <f t="shared" si="12"/>
        <v>167668.20000000001</v>
      </c>
      <c r="K24" s="56">
        <f t="shared" si="12"/>
        <v>167668.20000000001</v>
      </c>
      <c r="L24" s="56">
        <f t="shared" si="12"/>
        <v>167668.20000000001</v>
      </c>
      <c r="M24" s="56">
        <f t="shared" si="12"/>
        <v>167668.20000000001</v>
      </c>
      <c r="N24" s="56">
        <f t="shared" si="12"/>
        <v>167668.20000000001</v>
      </c>
      <c r="O24" s="56">
        <f t="shared" si="12"/>
        <v>167668.20000000001</v>
      </c>
      <c r="P24" s="56">
        <f t="shared" si="12"/>
        <v>167668.20000000001</v>
      </c>
      <c r="Q24" s="56">
        <f t="shared" si="12"/>
        <v>167668.20000000001</v>
      </c>
      <c r="R24" s="56">
        <f t="shared" si="12"/>
        <v>167668.20000000001</v>
      </c>
      <c r="S24" s="56">
        <f t="shared" si="12"/>
        <v>167668.20000000001</v>
      </c>
      <c r="T24" s="56">
        <f t="shared" si="12"/>
        <v>167668.20000000001</v>
      </c>
      <c r="U24" s="56">
        <f t="shared" si="12"/>
        <v>167668.20000000001</v>
      </c>
      <c r="V24" s="56">
        <f t="shared" si="12"/>
        <v>167668.20000000001</v>
      </c>
      <c r="W24" s="56">
        <f t="shared" si="12"/>
        <v>167668.20000000001</v>
      </c>
      <c r="X24" s="56">
        <f t="shared" si="12"/>
        <v>167668.20000000001</v>
      </c>
      <c r="Y24" s="56">
        <f t="shared" si="12"/>
        <v>167668.20000000001</v>
      </c>
      <c r="Z24" s="56">
        <f t="shared" si="12"/>
        <v>167668.20000000001</v>
      </c>
      <c r="AA24" s="56">
        <f t="shared" si="12"/>
        <v>167668.20000000001</v>
      </c>
      <c r="AB24" s="56">
        <f t="shared" si="12"/>
        <v>167668.20000000001</v>
      </c>
      <c r="AC24" s="56">
        <f t="shared" si="12"/>
        <v>167668.20000000001</v>
      </c>
      <c r="AD24" s="56">
        <f t="shared" si="12"/>
        <v>167668.20000000001</v>
      </c>
      <c r="AE24" s="56">
        <f t="shared" si="12"/>
        <v>167668.20000000001</v>
      </c>
      <c r="AF24" s="56">
        <f t="shared" si="12"/>
        <v>167668.20000000001</v>
      </c>
      <c r="AG24" s="56">
        <f t="shared" si="12"/>
        <v>167668.20000000001</v>
      </c>
      <c r="AH24" s="65">
        <f t="shared" si="0"/>
        <v>5030046.0000000028</v>
      </c>
    </row>
    <row r="25" spans="2:37">
      <c r="B25" s="57" t="s">
        <v>99</v>
      </c>
      <c r="C25" s="58"/>
      <c r="D25" s="56">
        <f t="shared" ref="D25:AG25" si="13">+D15-D24</f>
        <v>2587498.8327999995</v>
      </c>
      <c r="E25" s="56">
        <f t="shared" si="13"/>
        <v>2587498.8327999995</v>
      </c>
      <c r="F25" s="56">
        <f t="shared" si="13"/>
        <v>2587498.8327999995</v>
      </c>
      <c r="G25" s="56">
        <f t="shared" si="13"/>
        <v>2587498.8327999995</v>
      </c>
      <c r="H25" s="56">
        <f t="shared" si="13"/>
        <v>2587498.8327999995</v>
      </c>
      <c r="I25" s="56">
        <f t="shared" si="13"/>
        <v>3062444.7588</v>
      </c>
      <c r="J25" s="56">
        <f t="shared" si="13"/>
        <v>3062444.7588</v>
      </c>
      <c r="K25" s="56">
        <f t="shared" si="13"/>
        <v>3062444.7588</v>
      </c>
      <c r="L25" s="56">
        <f t="shared" si="13"/>
        <v>3062444.7588</v>
      </c>
      <c r="M25" s="56">
        <f t="shared" si="13"/>
        <v>3062444.7588</v>
      </c>
      <c r="N25" s="56">
        <f t="shared" si="13"/>
        <v>3062444.7588</v>
      </c>
      <c r="O25" s="56">
        <f t="shared" si="13"/>
        <v>3062444.7588</v>
      </c>
      <c r="P25" s="56">
        <f t="shared" si="13"/>
        <v>3062444.7588</v>
      </c>
      <c r="Q25" s="56">
        <f t="shared" si="13"/>
        <v>3062444.7588</v>
      </c>
      <c r="R25" s="56">
        <f t="shared" si="13"/>
        <v>3062444.7588</v>
      </c>
      <c r="S25" s="56">
        <f t="shared" si="13"/>
        <v>3062444.7588</v>
      </c>
      <c r="T25" s="56">
        <f t="shared" si="13"/>
        <v>3062444.7588</v>
      </c>
      <c r="U25" s="56">
        <f t="shared" si="13"/>
        <v>3062444.7588</v>
      </c>
      <c r="V25" s="56">
        <f t="shared" si="13"/>
        <v>3062444.7588</v>
      </c>
      <c r="W25" s="56">
        <f t="shared" si="13"/>
        <v>3062444.7588</v>
      </c>
      <c r="X25" s="56">
        <f t="shared" si="13"/>
        <v>3062444.7588</v>
      </c>
      <c r="Y25" s="56">
        <f t="shared" si="13"/>
        <v>3062444.7588</v>
      </c>
      <c r="Z25" s="56">
        <f t="shared" si="13"/>
        <v>3062444.7588</v>
      </c>
      <c r="AA25" s="56">
        <f t="shared" si="13"/>
        <v>3062444.7588</v>
      </c>
      <c r="AB25" s="56">
        <f t="shared" si="13"/>
        <v>3062444.7588</v>
      </c>
      <c r="AC25" s="56">
        <f t="shared" si="13"/>
        <v>3062444.7588</v>
      </c>
      <c r="AD25" s="56">
        <f t="shared" si="13"/>
        <v>3062444.7588</v>
      </c>
      <c r="AE25" s="56">
        <f t="shared" si="13"/>
        <v>3062444.7588</v>
      </c>
      <c r="AF25" s="56">
        <f t="shared" si="13"/>
        <v>3062444.7588</v>
      </c>
      <c r="AG25" s="56">
        <f t="shared" si="13"/>
        <v>3062444.7588</v>
      </c>
      <c r="AH25" s="65">
        <f t="shared" si="0"/>
        <v>89498613.134000003</v>
      </c>
    </row>
    <row r="26" spans="2:37">
      <c r="B26" s="59" t="s">
        <v>100</v>
      </c>
      <c r="C26" s="60"/>
      <c r="D26" s="56">
        <f t="shared" ref="D26:AG26" si="14">+D13*0.21</f>
        <v>669271.34399999992</v>
      </c>
      <c r="E26" s="56">
        <f t="shared" si="14"/>
        <v>669271.34399999992</v>
      </c>
      <c r="F26" s="56">
        <f t="shared" si="14"/>
        <v>669271.34399999992</v>
      </c>
      <c r="G26" s="56">
        <f t="shared" si="14"/>
        <v>669271.34399999992</v>
      </c>
      <c r="H26" s="56">
        <f t="shared" si="14"/>
        <v>669271.34399999992</v>
      </c>
      <c r="I26" s="56">
        <f t="shared" si="14"/>
        <v>784642.82399999991</v>
      </c>
      <c r="J26" s="56">
        <f t="shared" si="14"/>
        <v>784642.82399999991</v>
      </c>
      <c r="K26" s="56">
        <f t="shared" si="14"/>
        <v>784642.82399999991</v>
      </c>
      <c r="L26" s="56">
        <f t="shared" si="14"/>
        <v>784642.82399999991</v>
      </c>
      <c r="M26" s="56">
        <f t="shared" si="14"/>
        <v>784642.82399999991</v>
      </c>
      <c r="N26" s="56">
        <f t="shared" si="14"/>
        <v>784642.82399999991</v>
      </c>
      <c r="O26" s="56">
        <f t="shared" si="14"/>
        <v>784642.82399999991</v>
      </c>
      <c r="P26" s="56">
        <f t="shared" si="14"/>
        <v>784642.82399999991</v>
      </c>
      <c r="Q26" s="56">
        <f t="shared" si="14"/>
        <v>784642.82399999991</v>
      </c>
      <c r="R26" s="56">
        <f t="shared" si="14"/>
        <v>784642.82399999991</v>
      </c>
      <c r="S26" s="56">
        <f t="shared" si="14"/>
        <v>784642.82399999991</v>
      </c>
      <c r="T26" s="56">
        <f t="shared" si="14"/>
        <v>784642.82399999991</v>
      </c>
      <c r="U26" s="56">
        <f t="shared" si="14"/>
        <v>784642.82399999991</v>
      </c>
      <c r="V26" s="56">
        <f t="shared" si="14"/>
        <v>784642.82399999991</v>
      </c>
      <c r="W26" s="56">
        <f t="shared" si="14"/>
        <v>784642.82399999991</v>
      </c>
      <c r="X26" s="56">
        <f t="shared" si="14"/>
        <v>784642.82399999991</v>
      </c>
      <c r="Y26" s="56">
        <f t="shared" si="14"/>
        <v>784642.82399999991</v>
      </c>
      <c r="Z26" s="56">
        <f t="shared" si="14"/>
        <v>784642.82399999991</v>
      </c>
      <c r="AA26" s="56">
        <f t="shared" si="14"/>
        <v>784642.82399999991</v>
      </c>
      <c r="AB26" s="56">
        <f t="shared" si="14"/>
        <v>784642.82399999991</v>
      </c>
      <c r="AC26" s="56">
        <f t="shared" si="14"/>
        <v>784642.82399999991</v>
      </c>
      <c r="AD26" s="56">
        <f t="shared" si="14"/>
        <v>784642.82399999991</v>
      </c>
      <c r="AE26" s="56">
        <f t="shared" si="14"/>
        <v>784642.82399999991</v>
      </c>
      <c r="AF26" s="56">
        <f t="shared" si="14"/>
        <v>784642.82399999991</v>
      </c>
      <c r="AG26" s="56">
        <f t="shared" si="14"/>
        <v>784642.82399999991</v>
      </c>
      <c r="AH26" s="65">
        <f t="shared" si="0"/>
        <v>22962427.319999997</v>
      </c>
    </row>
    <row r="27" spans="2:37">
      <c r="B27" s="59" t="s">
        <v>101</v>
      </c>
      <c r="C27" s="60"/>
      <c r="D27" s="56">
        <f t="shared" ref="D27:AG27" si="15">+D13*$D$7</f>
        <v>63740.127999999997</v>
      </c>
      <c r="E27" s="56">
        <f t="shared" si="15"/>
        <v>63740.127999999997</v>
      </c>
      <c r="F27" s="56">
        <f t="shared" si="15"/>
        <v>63740.127999999997</v>
      </c>
      <c r="G27" s="56">
        <f t="shared" si="15"/>
        <v>63740.127999999997</v>
      </c>
      <c r="H27" s="56">
        <f t="shared" si="15"/>
        <v>63740.127999999997</v>
      </c>
      <c r="I27" s="56">
        <f t="shared" si="15"/>
        <v>74727.888000000006</v>
      </c>
      <c r="J27" s="56">
        <f t="shared" si="15"/>
        <v>74727.888000000006</v>
      </c>
      <c r="K27" s="56">
        <f t="shared" si="15"/>
        <v>74727.888000000006</v>
      </c>
      <c r="L27" s="56">
        <f t="shared" si="15"/>
        <v>74727.888000000006</v>
      </c>
      <c r="M27" s="56">
        <f t="shared" si="15"/>
        <v>74727.888000000006</v>
      </c>
      <c r="N27" s="56">
        <f t="shared" si="15"/>
        <v>74727.888000000006</v>
      </c>
      <c r="O27" s="56">
        <f t="shared" si="15"/>
        <v>74727.888000000006</v>
      </c>
      <c r="P27" s="56">
        <f t="shared" si="15"/>
        <v>74727.888000000006</v>
      </c>
      <c r="Q27" s="56">
        <f t="shared" si="15"/>
        <v>74727.888000000006</v>
      </c>
      <c r="R27" s="56">
        <f t="shared" si="15"/>
        <v>74727.888000000006</v>
      </c>
      <c r="S27" s="56">
        <f t="shared" si="15"/>
        <v>74727.888000000006</v>
      </c>
      <c r="T27" s="56">
        <f t="shared" si="15"/>
        <v>74727.888000000006</v>
      </c>
      <c r="U27" s="56">
        <f t="shared" si="15"/>
        <v>74727.888000000006</v>
      </c>
      <c r="V27" s="56">
        <f t="shared" si="15"/>
        <v>74727.888000000006</v>
      </c>
      <c r="W27" s="56">
        <f t="shared" si="15"/>
        <v>74727.888000000006</v>
      </c>
      <c r="X27" s="56">
        <f t="shared" si="15"/>
        <v>74727.888000000006</v>
      </c>
      <c r="Y27" s="56">
        <f t="shared" si="15"/>
        <v>74727.888000000006</v>
      </c>
      <c r="Z27" s="56">
        <f t="shared" si="15"/>
        <v>74727.888000000006</v>
      </c>
      <c r="AA27" s="56">
        <f t="shared" si="15"/>
        <v>74727.888000000006</v>
      </c>
      <c r="AB27" s="56">
        <f t="shared" si="15"/>
        <v>74727.888000000006</v>
      </c>
      <c r="AC27" s="56">
        <f t="shared" si="15"/>
        <v>74727.888000000006</v>
      </c>
      <c r="AD27" s="56">
        <f t="shared" si="15"/>
        <v>74727.888000000006</v>
      </c>
      <c r="AE27" s="56">
        <f t="shared" si="15"/>
        <v>74727.888000000006</v>
      </c>
      <c r="AF27" s="56">
        <f t="shared" si="15"/>
        <v>74727.888000000006</v>
      </c>
      <c r="AG27" s="56">
        <f t="shared" si="15"/>
        <v>74727.888000000006</v>
      </c>
      <c r="AH27" s="65">
        <f t="shared" si="0"/>
        <v>2186897.8400000003</v>
      </c>
      <c r="AK27" s="11"/>
    </row>
    <row r="28" spans="2:37">
      <c r="B28" s="57" t="s">
        <v>102</v>
      </c>
      <c r="C28" s="58"/>
      <c r="D28" s="56">
        <f t="shared" ref="D28:AH28" si="16">+D25-D26-D27</f>
        <v>1854487.3607999994</v>
      </c>
      <c r="E28" s="56">
        <f t="shared" si="16"/>
        <v>1854487.3607999994</v>
      </c>
      <c r="F28" s="56">
        <f t="shared" si="16"/>
        <v>1854487.3607999994</v>
      </c>
      <c r="G28" s="56">
        <f t="shared" si="16"/>
        <v>1854487.3607999994</v>
      </c>
      <c r="H28" s="56">
        <f t="shared" si="16"/>
        <v>1854487.3607999994</v>
      </c>
      <c r="I28" s="56">
        <f t="shared" si="16"/>
        <v>2203074.0468000001</v>
      </c>
      <c r="J28" s="56">
        <f t="shared" si="16"/>
        <v>2203074.0468000001</v>
      </c>
      <c r="K28" s="56">
        <f t="shared" si="16"/>
        <v>2203074.0468000001</v>
      </c>
      <c r="L28" s="56">
        <f t="shared" si="16"/>
        <v>2203074.0468000001</v>
      </c>
      <c r="M28" s="56">
        <f t="shared" si="16"/>
        <v>2203074.0468000001</v>
      </c>
      <c r="N28" s="56">
        <f t="shared" si="16"/>
        <v>2203074.0468000001</v>
      </c>
      <c r="O28" s="56">
        <f t="shared" si="16"/>
        <v>2203074.0468000001</v>
      </c>
      <c r="P28" s="56">
        <f t="shared" si="16"/>
        <v>2203074.0468000001</v>
      </c>
      <c r="Q28" s="56">
        <f t="shared" si="16"/>
        <v>2203074.0468000001</v>
      </c>
      <c r="R28" s="56">
        <f t="shared" si="16"/>
        <v>2203074.0468000001</v>
      </c>
      <c r="S28" s="56">
        <f t="shared" si="16"/>
        <v>2203074.0468000001</v>
      </c>
      <c r="T28" s="56">
        <f t="shared" si="16"/>
        <v>2203074.0468000001</v>
      </c>
      <c r="U28" s="56">
        <f t="shared" si="16"/>
        <v>2203074.0468000001</v>
      </c>
      <c r="V28" s="56">
        <f t="shared" si="16"/>
        <v>2203074.0468000001</v>
      </c>
      <c r="W28" s="56">
        <f t="shared" si="16"/>
        <v>2203074.0468000001</v>
      </c>
      <c r="X28" s="56">
        <f t="shared" si="16"/>
        <v>2203074.0468000001</v>
      </c>
      <c r="Y28" s="56">
        <f t="shared" si="16"/>
        <v>2203074.0468000001</v>
      </c>
      <c r="Z28" s="56">
        <f t="shared" si="16"/>
        <v>2203074.0468000001</v>
      </c>
      <c r="AA28" s="56">
        <f t="shared" si="16"/>
        <v>2203074.0468000001</v>
      </c>
      <c r="AB28" s="56">
        <f t="shared" si="16"/>
        <v>2203074.0468000001</v>
      </c>
      <c r="AC28" s="56">
        <f t="shared" si="16"/>
        <v>2203074.0468000001</v>
      </c>
      <c r="AD28" s="56">
        <f t="shared" si="16"/>
        <v>2203074.0468000001</v>
      </c>
      <c r="AE28" s="56">
        <f t="shared" si="16"/>
        <v>2203074.0468000001</v>
      </c>
      <c r="AF28" s="56">
        <f t="shared" si="16"/>
        <v>2203074.0468000001</v>
      </c>
      <c r="AG28" s="56">
        <f t="shared" si="16"/>
        <v>2203074.0468000001</v>
      </c>
      <c r="AH28" s="56">
        <f t="shared" si="16"/>
        <v>64349287.974000007</v>
      </c>
      <c r="AK28" s="11"/>
    </row>
    <row r="29" spans="2:37">
      <c r="B29" s="59" t="s">
        <v>103</v>
      </c>
      <c r="C29" s="30"/>
      <c r="D29" s="61">
        <f>+AH13*0.01</f>
        <v>1093448.9200000004</v>
      </c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65">
        <f t="shared" si="0"/>
        <v>1093448.9200000004</v>
      </c>
      <c r="AK29" s="27"/>
    </row>
    <row r="30" spans="2:37">
      <c r="B30" s="59" t="s">
        <v>104</v>
      </c>
      <c r="C30" s="30"/>
      <c r="D30" s="61">
        <f t="shared" ref="D30:AH30" si="17">+D28-D29</f>
        <v>761038.44079999905</v>
      </c>
      <c r="E30" s="61">
        <f t="shared" si="17"/>
        <v>1854487.3607999994</v>
      </c>
      <c r="F30" s="61">
        <f t="shared" si="17"/>
        <v>1854487.3607999994</v>
      </c>
      <c r="G30" s="61">
        <f t="shared" si="17"/>
        <v>1854487.3607999994</v>
      </c>
      <c r="H30" s="61">
        <f t="shared" si="17"/>
        <v>1854487.3607999994</v>
      </c>
      <c r="I30" s="61">
        <f t="shared" si="17"/>
        <v>2203074.0468000001</v>
      </c>
      <c r="J30" s="61">
        <f t="shared" si="17"/>
        <v>2203074.0468000001</v>
      </c>
      <c r="K30" s="61">
        <f t="shared" si="17"/>
        <v>2203074.0468000001</v>
      </c>
      <c r="L30" s="61">
        <f t="shared" si="17"/>
        <v>2203074.0468000001</v>
      </c>
      <c r="M30" s="61">
        <f t="shared" si="17"/>
        <v>2203074.0468000001</v>
      </c>
      <c r="N30" s="61">
        <f t="shared" si="17"/>
        <v>2203074.0468000001</v>
      </c>
      <c r="O30" s="61">
        <f t="shared" si="17"/>
        <v>2203074.0468000001</v>
      </c>
      <c r="P30" s="61">
        <f t="shared" si="17"/>
        <v>2203074.0468000001</v>
      </c>
      <c r="Q30" s="61">
        <f t="shared" si="17"/>
        <v>2203074.0468000001</v>
      </c>
      <c r="R30" s="61">
        <f t="shared" si="17"/>
        <v>2203074.0468000001</v>
      </c>
      <c r="S30" s="61">
        <f t="shared" si="17"/>
        <v>2203074.0468000001</v>
      </c>
      <c r="T30" s="61">
        <f t="shared" si="17"/>
        <v>2203074.0468000001</v>
      </c>
      <c r="U30" s="61">
        <f t="shared" si="17"/>
        <v>2203074.0468000001</v>
      </c>
      <c r="V30" s="61">
        <f t="shared" si="17"/>
        <v>2203074.0468000001</v>
      </c>
      <c r="W30" s="61">
        <f t="shared" si="17"/>
        <v>2203074.0468000001</v>
      </c>
      <c r="X30" s="61">
        <f t="shared" si="17"/>
        <v>2203074.0468000001</v>
      </c>
      <c r="Y30" s="61">
        <f t="shared" si="17"/>
        <v>2203074.0468000001</v>
      </c>
      <c r="Z30" s="61">
        <f t="shared" si="17"/>
        <v>2203074.0468000001</v>
      </c>
      <c r="AA30" s="61">
        <f t="shared" si="17"/>
        <v>2203074.0468000001</v>
      </c>
      <c r="AB30" s="61">
        <f t="shared" si="17"/>
        <v>2203074.0468000001</v>
      </c>
      <c r="AC30" s="61">
        <f t="shared" si="17"/>
        <v>2203074.0468000001</v>
      </c>
      <c r="AD30" s="61">
        <f t="shared" si="17"/>
        <v>2203074.0468000001</v>
      </c>
      <c r="AE30" s="61">
        <f t="shared" si="17"/>
        <v>2203074.0468000001</v>
      </c>
      <c r="AF30" s="61">
        <f t="shared" si="17"/>
        <v>2203074.0468000001</v>
      </c>
      <c r="AG30" s="61">
        <f t="shared" si="17"/>
        <v>2203074.0468000001</v>
      </c>
      <c r="AH30" s="61">
        <f t="shared" si="17"/>
        <v>63255839.054000005</v>
      </c>
    </row>
  </sheetData>
  <mergeCells count="3">
    <mergeCell ref="B2:H2"/>
    <mergeCell ref="B3:H3"/>
    <mergeCell ref="B5:C5"/>
  </mergeCells>
  <printOptions horizontalCentered="1" verticalCentered="1"/>
  <pageMargins left="0.11811023622047245" right="0.11811023622047245" top="0.78740157480314965" bottom="0.78740157480314965" header="0.19685039370078741" footer="0.31496062992125984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8"/>
  <sheetViews>
    <sheetView showGridLines="0" tabSelected="1" workbookViewId="0">
      <selection activeCell="D7" sqref="D7"/>
    </sheetView>
  </sheetViews>
  <sheetFormatPr defaultColWidth="9" defaultRowHeight="15"/>
  <cols>
    <col min="1" max="1" width="12.42578125" customWidth="1"/>
    <col min="2" max="2" width="57.5703125" customWidth="1"/>
    <col min="3" max="3" width="10.85546875" customWidth="1"/>
    <col min="4" max="4" width="13.42578125" customWidth="1"/>
    <col min="5" max="5" width="19.7109375" bestFit="1" customWidth="1"/>
    <col min="8" max="8" width="13.28515625" customWidth="1"/>
  </cols>
  <sheetData>
    <row r="2" spans="2:8">
      <c r="B2" s="176" t="s">
        <v>105</v>
      </c>
      <c r="C2" s="176"/>
      <c r="D2" s="176"/>
      <c r="E2" s="176"/>
    </row>
    <row r="3" spans="2:8">
      <c r="B3" s="1"/>
      <c r="C3" s="1"/>
      <c r="D3" s="1"/>
      <c r="E3" s="1"/>
    </row>
    <row r="4" spans="2:8">
      <c r="B4" s="177"/>
      <c r="C4" s="177"/>
      <c r="D4" s="177"/>
      <c r="E4" s="177"/>
    </row>
    <row r="5" spans="2:8">
      <c r="B5" s="177"/>
      <c r="C5" s="177"/>
      <c r="D5" s="1"/>
      <c r="E5" s="1"/>
    </row>
    <row r="6" spans="2:8">
      <c r="B6" s="1"/>
      <c r="C6" s="1"/>
      <c r="D6" s="1"/>
      <c r="E6" s="1"/>
    </row>
    <row r="7" spans="2:8">
      <c r="B7" s="2" t="s">
        <v>106</v>
      </c>
      <c r="C7" s="3"/>
      <c r="D7" s="4" t="s">
        <v>107</v>
      </c>
      <c r="E7" s="5" t="s">
        <v>40</v>
      </c>
    </row>
    <row r="8" spans="2:8" ht="30">
      <c r="B8" s="6" t="s">
        <v>108</v>
      </c>
      <c r="C8" s="7"/>
      <c r="D8" s="8"/>
      <c r="E8" s="9">
        <v>10343500</v>
      </c>
      <c r="F8" s="10"/>
      <c r="H8" s="11"/>
    </row>
    <row r="9" spans="2:8">
      <c r="B9" s="12" t="s">
        <v>109</v>
      </c>
      <c r="C9" s="13"/>
      <c r="D9" s="14"/>
      <c r="E9" s="15">
        <v>125000</v>
      </c>
      <c r="F9" s="10"/>
    </row>
    <row r="10" spans="2:8">
      <c r="B10" s="178" t="s">
        <v>110</v>
      </c>
      <c r="C10" s="179"/>
      <c r="D10" s="8"/>
      <c r="E10" s="16">
        <v>3078927.32</v>
      </c>
      <c r="F10" s="10"/>
    </row>
    <row r="11" spans="2:8">
      <c r="B11" s="12" t="s">
        <v>111</v>
      </c>
      <c r="C11" s="13"/>
      <c r="D11" s="17"/>
      <c r="E11" s="18">
        <v>125000</v>
      </c>
      <c r="F11" s="10"/>
    </row>
    <row r="12" spans="2:8">
      <c r="B12" s="6" t="s">
        <v>112</v>
      </c>
      <c r="C12" s="7"/>
      <c r="D12" s="8">
        <v>4</v>
      </c>
      <c r="E12" s="16">
        <v>240000</v>
      </c>
      <c r="F12" s="10"/>
    </row>
    <row r="13" spans="2:8" ht="30">
      <c r="B13" s="19" t="s">
        <v>113</v>
      </c>
      <c r="C13" s="20"/>
      <c r="D13" s="21"/>
      <c r="E13" s="16">
        <v>350000</v>
      </c>
      <c r="F13" s="10"/>
    </row>
    <row r="14" spans="2:8" ht="30">
      <c r="B14" s="12" t="s">
        <v>114</v>
      </c>
      <c r="C14" s="13"/>
      <c r="D14" s="22"/>
      <c r="E14" s="18">
        <v>8700000</v>
      </c>
      <c r="F14" s="10"/>
    </row>
    <row r="15" spans="2:8" ht="18.75">
      <c r="B15" s="23" t="s">
        <v>115</v>
      </c>
      <c r="C15" s="24"/>
      <c r="D15" s="25"/>
      <c r="E15" s="26">
        <f>SUM(E8:E14)</f>
        <v>22962427.32</v>
      </c>
      <c r="F15" s="10"/>
    </row>
    <row r="16" spans="2:8">
      <c r="E16" s="11"/>
    </row>
    <row r="17" spans="5:5">
      <c r="E17" s="11"/>
    </row>
    <row r="18" spans="5:5">
      <c r="E18" s="27"/>
    </row>
  </sheetData>
  <mergeCells count="4">
    <mergeCell ref="B2:E2"/>
    <mergeCell ref="B4:E4"/>
    <mergeCell ref="B5:C5"/>
    <mergeCell ref="B10:C10"/>
  </mergeCells>
  <pageMargins left="0.51180555555555596" right="0.51180555555555596" top="0.78680555555555598" bottom="0.78680555555555598" header="0.31458333333333299" footer="0.31458333333333299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Fluxo de Caixa</vt:lpstr>
      <vt:lpstr>Média dos Custos</vt:lpstr>
      <vt:lpstr>Projeção demonstração Resultado</vt:lpstr>
      <vt:lpstr>Projeção média investimento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Karina de Freitas Bronzo</cp:lastModifiedBy>
  <cp:lastPrinted>2019-02-19T11:58:02Z</cp:lastPrinted>
  <dcterms:created xsi:type="dcterms:W3CDTF">2018-01-09T22:13:00Z</dcterms:created>
  <dcterms:modified xsi:type="dcterms:W3CDTF">2019-02-19T11:58:06Z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1046-10.2.0.7635</vt:lpwstr>
  </property>
</Properties>
</file>