
<file path=[Content_Types].xml><?xml version="1.0" encoding="utf-8"?>
<Types xmlns="http://schemas.openxmlformats.org/package/2006/content-types">
  <Override PartName="/xl/worksheets/sheet15.xml" ContentType="application/vnd.openxmlformats-officedocument.spreadsheetml.worksheet+xml"/>
  <Override PartName="/xl/embeddings/oleObject8.bin" ContentType="application/vnd.openxmlformats-officedocument.oleObject"/>
  <Override PartName="/xl/embeddings/oleObject14.bin" ContentType="application/vnd.openxmlformats-officedocument.oleObject"/>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embeddings/oleObject6.bin" ContentType="application/vnd.openxmlformats-officedocument.oleObject"/>
  <Override PartName="/xl/drawings/drawing6.xml" ContentType="application/vnd.openxmlformats-officedocument.drawing+xml"/>
  <Override PartName="/xl/drawings/drawing8.xml" ContentType="application/vnd.openxmlformats-officedocument.drawing+xml"/>
  <Override PartName="/xl/embeddings/oleObject12.bin" ContentType="application/vnd.openxmlformats-officedocument.oleObject"/>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embeddings/oleObject4.bin" ContentType="application/vnd.openxmlformats-officedocument.oleObject"/>
  <Override PartName="/xl/drawings/drawing4.xml" ContentType="application/vnd.openxmlformats-officedocument.drawing+xml"/>
  <Override PartName="/xl/embeddings/oleObject10.bin" ContentType="application/vnd.openxmlformats-officedocument.oleObject"/>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embeddings/oleObject2.bin" ContentType="application/vnd.openxmlformats-officedocument.oleObject"/>
  <Override PartName="/xl/drawings/drawing2.xml" ContentType="application/vnd.openxmlformats-officedocument.drawing+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embeddings/oleObject18.bin" ContentType="application/vnd.openxmlformats-officedocument.oleObject"/>
  <Override PartName="/xl/worksheets/sheet17.xml" ContentType="application/vnd.openxmlformats-officedocument.spreadsheetml.worksheet+xml"/>
  <Override PartName="/xl/worksheets/sheet18.xml" ContentType="application/vnd.openxmlformats-officedocument.spreadsheetml.worksheet+xml"/>
  <Override PartName="/xl/embeddings/oleObject9.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embeddings/oleObject7.bin" ContentType="application/vnd.openxmlformats-officedocument.oleObject"/>
  <Override PartName="/xl/drawings/drawing9.xml" ContentType="application/vnd.openxmlformats-officedocument.drawing+xml"/>
  <Override PartName="/xl/embeddings/oleObject15.bin" ContentType="application/vnd.openxmlformats-officedocument.oleObject"/>
  <Override PartName="/xl/worksheets/sheet14.xml" ContentType="application/vnd.openxmlformats-officedocument.spreadsheetml.worksheet+xml"/>
  <Override PartName="/xl/embeddings/oleObject5.bin" ContentType="application/vnd.openxmlformats-officedocument.oleObject"/>
  <Override PartName="/xl/drawings/drawing7.xml" ContentType="application/vnd.openxmlformats-officedocument.drawing+xml"/>
  <Override PartName="/xl/embeddings/oleObject13.bin" ContentType="application/vnd.openxmlformats-officedocument.oleObject"/>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emf" ContentType="image/x-emf"/>
  <Override PartName="/xl/embeddings/oleObject3.bin" ContentType="application/vnd.openxmlformats-officedocument.oleObject"/>
  <Override PartName="/xl/drawings/drawing5.xml" ContentType="application/vnd.openxmlformats-officedocument.drawing+xml"/>
  <Override PartName="/xl/embeddings/oleObject11.bin" ContentType="application/vnd.openxmlformats-officedocument.oleObject"/>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3.xml" ContentType="application/vnd.openxmlformats-officedocument.drawing+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20" yWindow="-120" windowWidth="20640" windowHeight="11160" tabRatio="813" firstSheet="13" activeTab="19"/>
  </bookViews>
  <sheets>
    <sheet name="Plan1" sheetId="4" state="hidden" r:id="rId1"/>
    <sheet name="Plan2" sheetId="5" state="hidden" r:id="rId2"/>
    <sheet name="OBRAS - GERAL" sheetId="17" r:id="rId3"/>
    <sheet name="ADM - PLAQUETA - ONE" sheetId="24" r:id="rId4"/>
    <sheet name="POSTE - PREPARAÇÃO - ONE" sheetId="25" r:id="rId5"/>
    <sheet name="CANTEIRO - ONE" sheetId="26" r:id="rId6"/>
    <sheet name="TRANSPORTE - ONE" sheetId="27" r:id="rId7"/>
    <sheet name="POSTES DUPLO T - ONE" sheetId="28" r:id="rId8"/>
    <sheet name="POSTE DE FIBRA - ONE" sheetId="29" r:id="rId9"/>
    <sheet name="ELETROFERRAGENS - ONE" sheetId="30" r:id="rId10"/>
    <sheet name="BRAÇO - ONE" sheetId="31" r:id="rId11"/>
    <sheet name="LUM VS70 - LED - ONE" sheetId="32" r:id="rId12"/>
    <sheet name="LUM VS100 - LED -ONE" sheetId="34" r:id="rId13"/>
    <sheet name="LUM VS150 - LED -ONE" sheetId="36" r:id="rId14"/>
    <sheet name="LUM VS250 - LED -ONE" sheetId="43" r:id="rId15"/>
    <sheet name="COL. LUM. - ONE" sheetId="38" r:id="rId16"/>
    <sheet name="MVM 100-150-250-400W" sheetId="42" r:id="rId17"/>
    <sheet name="CABOS - ONE" sheetId="39" r:id="rId18"/>
    <sheet name="CONECTORES E RELÊ- ONE" sheetId="40" r:id="rId19"/>
    <sheet name=" PLANILHA - ONE" sheetId="23" r:id="rId20"/>
  </sheets>
  <externalReferences>
    <externalReference r:id="rId21"/>
    <externalReference r:id="rId22"/>
  </externalReferences>
  <definedNames>
    <definedName name="_____NI6">"'file://Servidor/luxelendocs/PROJECAO FINANCEIRA/PROJFIN 2002/PROJFIN - LME - 2002 - 45-10-07.xls'#$'RECEITA _ CONTRATOS'.$#REF!$#REF!"</definedName>
    <definedName name="_____NI7">"'file://Servidor/luxelendocs/PROJECAO FINANCEIRA/PROJFIN 2002/PROJFIN - LME - 2002 - 45-10-07.xls'#$'RECEITA _ CONTRATOS'.$#REF!$#REF!"</definedName>
    <definedName name="___NI6">"'file://Servidor/luxelendocs/PROJECAO FINANCEIRA/PROJFIN 2002/PROJFIN - LME - 2002 - 45-10-07.xls'#$'RECEITA _ CONTRATOS'.$#REF!$#REF!"</definedName>
    <definedName name="___NI7">"'file://Servidor/luxelendocs/PROJECAO FINANCEIRA/PROJFIN 2002/PROJFIN - LME - 2002 - 45-10-07.xls'#$'RECEITA _ CONTRATOS'.$#REF!$#REF!"</definedName>
    <definedName name="__NI6">"'file://Servidor/luxelendocs/PROJECAO FINANCEIRA/PROJFIN 2002/PROJFIN - LME - 2002 - 45-10-07.xls'#$'RECEITA _ CONTRATOS'.$#REF!$#REF!"</definedName>
    <definedName name="__NI7">"'file://Servidor/luxelendocs/PROJECAO FINANCEIRA/PROJFIN 2002/PROJFIN - LME - 2002 - 45-10-07.xls'#$'RECEITA _ CONTRATOS'.$#REF!$#REF!"</definedName>
    <definedName name="_xlnm._FilterDatabase" localSheetId="2" hidden="1">'OBRAS - GERAL'!$A$9:$Y$519</definedName>
    <definedName name="_NI6">"'file://Servidor/luxelendocs/PROJECAO FINANCEIRA/PROJFIN 2002/PROJFIN - LME - 2002 - 45-10-07.xls'#$'RECEITA _ CONTRATOS'.$#REF!$#REF!"</definedName>
    <definedName name="_NI7">"'file://Servidor/luxelendocs/PROJECAO FINANCEIRA/PROJFIN 2002/PROJFIN - LME - 2002 - 45-10-07.xls'#$'RECEITA _ CONTRATOS'.$#REF!$#REF!"</definedName>
    <definedName name="_xlnm.Print_Area" localSheetId="19">' PLANILHA - ONE'!$A$1:$I$54</definedName>
    <definedName name="_xlnm.Print_Area" localSheetId="3">'ADM - PLAQUETA - ONE'!$A$1:$G$46</definedName>
    <definedName name="_xlnm.Print_Area" localSheetId="10">'BRAÇO - ONE'!$A$1:$G$45</definedName>
    <definedName name="_xlnm.Print_Area" localSheetId="17">'CABOS - ONE'!$A$1:$G$81</definedName>
    <definedName name="_xlnm.Print_Area" localSheetId="5">'CANTEIRO - ONE'!$A$1:$G$24</definedName>
    <definedName name="_xlnm.Print_Area" localSheetId="15">'COL. LUM. - ONE'!$A$1:$G$188</definedName>
    <definedName name="_xlnm.Print_Area" localSheetId="18">'CONECTORES E RELÊ- ONE'!$A$1:$G$28</definedName>
    <definedName name="_xlnm.Print_Area" localSheetId="9">'ELETROFERRAGENS - ONE'!$A$1:$G$94</definedName>
    <definedName name="_xlnm.Print_Area" localSheetId="12">'LUM VS100 - LED -ONE'!$A$1:$G$28</definedName>
    <definedName name="_xlnm.Print_Area" localSheetId="13">'LUM VS150 - LED -ONE'!$A$1:$G$26</definedName>
    <definedName name="_xlnm.Print_Area" localSheetId="14">'LUM VS250 - LED -ONE'!$A$1:$G$27</definedName>
    <definedName name="_xlnm.Print_Area" localSheetId="11">'LUM VS70 - LED - ONE'!$A$1:$G$29</definedName>
    <definedName name="_xlnm.Print_Area" localSheetId="16">'MVM 100-150-250-400W'!$A$1:$G$36</definedName>
    <definedName name="_xlnm.Print_Area" localSheetId="2">'OBRAS - GERAL'!$A$1:$V$527</definedName>
    <definedName name="_xlnm.Print_Area" localSheetId="4">'POSTE - PREPARAÇÃO - ONE'!$A$1:$G$31</definedName>
    <definedName name="_xlnm.Print_Area" localSheetId="8">'POSTE DE FIBRA - ONE'!$A$1:$H$37</definedName>
    <definedName name="_xlnm.Print_Area" localSheetId="7">'POSTES DUPLO T - ONE'!$A$1:$H$32</definedName>
    <definedName name="_xlnm.Print_Area" localSheetId="6">'TRANSPORTE - ONE'!$A$1:$G$56</definedName>
    <definedName name="BIASERJ">"'file://Servidor/luxelendocs/PROJECAO FINANCEIRA/PROJFIN 2002/PROJFIN - LME - 2002 - 45-10-07.xls'#$'RECEITA _ PLANEJAM E EMPRÉST'.$#REF!$#REF!"</definedName>
    <definedName name="BIASERJ_39">"'file://Servidor/luxelendocs/PROJECAO FINANCEIRA/PROJFIN 2002/PROJFIN - LME - 2002 - 45-10-07.xls'#$'RECEITA _ PLANEJAM E EMPRÉST'.$#REF!$#REF!"</definedName>
    <definedName name="BIASERJ_39_22">"'file://Servidor/luxelendocs/PROJECAO FINANCEIRA/PROJFIN 2002/PROJFIN - LME - 2002 - 45-10-07.xls'#$'RECEITA _ PLANEJAM E EMPRÉST'.$#REF!$#REF!"</definedName>
    <definedName name="BIASERJ_39_51">"'file://Servidor/luxelendocs/PROJECAO FINANCEIRA/PROJFIN 2002/PROJFIN - LME - 2002 - 45-10-07.xls'#$'RECEITA _ PLANEJAM E EMPRÉST'.$#REF!$#REF!"</definedName>
    <definedName name="BIASERJ_39_51_22">"'file://Servidor/luxelendocs/PROJECAO FINANCEIRA/PROJFIN 2002/PROJFIN - LME - 2002 - 45-10-07.xls'#$'RECEITA _ PLANEJAM E EMPRÉST'.$#REF!$#REF!"</definedName>
    <definedName name="BIASERJ_39_52">"'file://Servidor/luxelendocs/PROJECAO FINANCEIRA/PROJFIN 2002/PROJFIN - LME - 2002 - 45-10-07.xls'#$'RECEITA _ PLANEJAM E EMPRÉST'.$#REF!$#REF!"</definedName>
    <definedName name="BIASERJ_39_52_22">"'file://Servidor/luxelendocs/PROJECAO FINANCEIRA/PROJFIN 2002/PROJFIN - LME - 2002 - 45-10-07.xls'#$'RECEITA _ PLANEJAM E EMPRÉST'.$#REF!$#REF!"</definedName>
    <definedName name="BIASERJ_52">"'file://Servidor/luxelendocs/PROJECAO FINANCEIRA/PROJFIN 2002/PROJFIN - LME - 2002 - 45-10-07.xls'#$'RECEITA _ PLANEJAM E EMPRÉST'.$#REF!$#REF!"</definedName>
    <definedName name="BIASERJ_52_22">"'file://Servidor/luxelendocs/PROJECAO FINANCEIRA/PROJFIN 2002/PROJFIN - LME - 2002 - 45-10-07.xls'#$'RECEITA _ PLANEJAM E EMPRÉST'.$#REF!$#REF!"</definedName>
    <definedName name="BIPEM">"'file://Servidor/luxelendocs/PROJECAO FINANCEIRA/PROJFIN 2002/PROJFIN - LME - 2002 - 45-10-07.xls'#$'RECEITA _ PLANEJAM E EMPRÉST'.$#REF!$#REF!"</definedName>
    <definedName name="BIPEM_39">"'file://Servidor/luxelendocs/PROJECAO FINANCEIRA/PROJFIN 2002/PROJFIN - LME - 2002 - 45-10-07.xls'#$'RECEITA _ PLANEJAM E EMPRÉST'.$#REF!$#REF!"</definedName>
    <definedName name="BIPEM_39_22">"'file://Servidor/luxelendocs/PROJECAO FINANCEIRA/PROJFIN 2002/PROJFIN - LME - 2002 - 45-10-07.xls'#$'RECEITA _ PLANEJAM E EMPRÉST'.$#REF!$#REF!"</definedName>
    <definedName name="BIPEM_39_51">"'file://Servidor/luxelendocs/PROJECAO FINANCEIRA/PROJFIN 2002/PROJFIN - LME - 2002 - 45-10-07.xls'#$'RECEITA _ PLANEJAM E EMPRÉST'.$#REF!$#REF!"</definedName>
    <definedName name="BIPEM_39_51_22">"'file://Servidor/luxelendocs/PROJECAO FINANCEIRA/PROJFIN 2002/PROJFIN - LME - 2002 - 45-10-07.xls'#$'RECEITA _ PLANEJAM E EMPRÉST'.$#REF!$#REF!"</definedName>
    <definedName name="BIPEM_39_52">"'file://Servidor/luxelendocs/PROJECAO FINANCEIRA/PROJFIN 2002/PROJFIN - LME - 2002 - 45-10-07.xls'#$'RECEITA _ PLANEJAM E EMPRÉST'.$#REF!$#REF!"</definedName>
    <definedName name="BIPEM_39_52_22">"'file://Servidor/luxelendocs/PROJECAO FINANCEIRA/PROJFIN 2002/PROJFIN - LME - 2002 - 45-10-07.xls'#$'RECEITA _ PLANEJAM E EMPRÉST'.$#REF!$#REF!"</definedName>
    <definedName name="BIPEM_52">"'file://Servidor/luxelendocs/PROJECAO FINANCEIRA/PROJFIN 2002/PROJFIN - LME - 2002 - 45-10-07.xls'#$'RECEITA _ PLANEJAM E EMPRÉST'.$#REF!$#REF!"</definedName>
    <definedName name="BIPEM_52_22">"'file://Servidor/luxelendocs/PROJECAO FINANCEIRA/PROJFIN 2002/PROJFIN - LME - 2002 - 45-10-07.xls'#$'RECEITA _ PLANEJAM E EMPRÉST'.$#REF!$#REF!"</definedName>
    <definedName name="BOCAL_21">NA()</definedName>
    <definedName name="BOCAL_22">"//I:/PREFEITURAS/PREFEITURAS - RJ (INDEX)/NOVA IGUACU/2008 - OS 002 - GESTAO COMPLETA/MEDICAO DE SERVICOS - MIPS/MANUTENCAO/2006 - OS 008 - MANUTENCAO/MEDICAO DE SERVICOS - MIPS/MANUTENCAO/MED SERV NI 2007 04-19 A 05-23 FATURADA.xls'#$LISTA.$B$63:$B$64"""</definedName>
    <definedName name="BOCAL_28">NA()</definedName>
    <definedName name="BOCAL_48">NA()</definedName>
    <definedName name="BOCAL_7">NA()</definedName>
    <definedName name="BOCAL_8">NA()</definedName>
    <definedName name="BRAÇO_21">NA()</definedName>
    <definedName name="BRAÇO_22">"//I:/PREFEITURAS/PREFEITURAS - RJ (INDEX)/NOVA IGUACU/2008 - OS 002 - GESTAO COMPLETA/MEDICAO DE SERVICOS - MIPS/MANUTENCAO/2006 - OS 008 - MANUTENCAO/MEDICAO DE SERVICOS - MIPS/MANUTENCAO/MED SERV NI 2007 04-19 A 05-23 FATURADA.xls'#$LISTA.$B$90:$B$97"""</definedName>
    <definedName name="BRAÇO_28">NA()</definedName>
    <definedName name="BRAÇO_48">NA()</definedName>
    <definedName name="BRAÇO_7">NA()</definedName>
    <definedName name="BRAÇO_8">NA()</definedName>
    <definedName name="Cabo_quadriplex_25mm2_alumínio_22">NA()</definedName>
    <definedName name="Cabo_quadriplex_25mm2_alumínio_48">NA()</definedName>
    <definedName name="CINTAS_21">NA()</definedName>
    <definedName name="CINTAS_22">"//I:/PREFEITURAS/PREFEITURAS - RJ (INDEX)/NOVA IGUACU/2008 - OS 002 - GESTAO COMPLETA/MEDICAO DE SERVICOS - MIPS/MANUTENCAO/2006 - OS 008 - MANUTENCAO/MEDICAO DE SERVICOS - MIPS/MANUTENCAO/MED SERV NI 2007 04-19 A 05-23 FATURADA.xls'#$LISTA.$B$68:$B$87"""</definedName>
    <definedName name="CINTAS_28">NA()</definedName>
    <definedName name="CINTAS_48">NA()</definedName>
    <definedName name="CINTAS_7">NA()</definedName>
    <definedName name="CINTAS_8">NA()</definedName>
    <definedName name="DIVERSOS_21">NA()</definedName>
    <definedName name="DIVERSOS_22">NA()</definedName>
    <definedName name="DIVERSOS_28">NA()</definedName>
    <definedName name="DIVERSOS_48">NA()</definedName>
    <definedName name="DIVERSOS_7">NA()</definedName>
    <definedName name="Excel_BuiltIn__FilterDatabase_11_1">"REFEITURAS/PREFEITURAS - RJ (INDEX)/NOVA IGUACU/2008 - OS 002 - GESTAO COMPLETA/MEDICAO DE SERVICOS - MIPS/MANUTENCAO/2006 - OS 008 - MANUTENCAO/MEDICAO DE SERVICOS - MIPS/MANUTENCAO/MED SERV NI 2007 04-19 A 05-23 FATURADA.xls'#$'VINTEEUM '.$A$3:$AS$46"""</definedName>
    <definedName name="Excel_BuiltIn__FilterDatabase_11_48">NA()</definedName>
    <definedName name="Excel_BuiltIn__FilterDatabase_12_22">NA()</definedName>
    <definedName name="Excel_BuiltIn__FilterDatabase_12_48">NA()</definedName>
    <definedName name="Excel_BuiltIn__FilterDatabase_15">"$'PONTO COMPLETOVS100 _2_'.$#REF!$#REF!:$#REF!$#REF!"</definedName>
    <definedName name="Excel_BuiltIn__FilterDatabase_15_21">"'file:///I:/PREFEITURAS/PREFEITURAS - RJ (INDEX)/NOVA IGUACU/2008 - OS 002 - GESTAO COMPLETA/MEDICAO DE SERVICOS - MIPS/MANUTENCAO/MED SERV NI 2008 07-04 A 08-03.xls'#$VINTEEOITO.$#REF!$#REF!:$#REF!$#REF!"</definedName>
    <definedName name="Excel_BuiltIn__FilterDatabase_17_1_21">"'file:///I:/PREFEITURAS/PREFEITURAS - RJ (INDEX)/NOVA IGUACU/2008 - OS 002 - GESTAO COMPLETA/MEDICAO DE SERVICOS - MIPS/MANUTENCAO/MED SERV NI 2008 07-04 A 08-03.xls'#$VINTEEOITO.$#REF!$#REF!:$#REF!$#REF!"</definedName>
    <definedName name="Excel_BuiltIn__FilterDatabase_18_1">"$'PONTO COMPLETOVS70 V'.$#REF!$#REF!:$#REF!$#REF!"</definedName>
    <definedName name="Excel_BuiltIn__FilterDatabase_19">"$'PONTO COMPLETOVS100'.$#REF!$#REF!:$#REF!$#REF!"</definedName>
    <definedName name="Excel_BuiltIn__FilterDatabase_32_1_21">"'file:///I:/PREFEITURAS/PREFEITURAS - RJ (INDEX)/NOVA IGUACU/2008 - OS 002 - GESTAO COMPLETA/MEDICAO DE SERVICOS - MIPS/MANUTENCAO/MED SERV NI 2008 07-04 A 08-03.xls'#$ONZE.$#REF!$#REF!:$#REF!$#REF!"</definedName>
    <definedName name="Excel_BuiltIn__FilterDatabase_38_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39_52_2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2_22">"/I:/PREFEITURAS/PREFEITURAS - RJ (INDEX)/NOVA IGUACU/2008 - OS 002 - GESTAO COMPLETA/MEDICAO DE SERVICOS - MIPS/MANUTENCAO/2006 - OS 008 - MANUTENCAO/MEDICAO DE SERVICOS - MIPS/MANUTENCAO/MED SERV NI 2007 04-19 A 05-23 FATURADA.xls'#$'PERÍODO implan'.#"""</definedName>
    <definedName name="FATMDO">[1]FATOR!$D$29</definedName>
    <definedName name="IPEM1">"'file://Servidor/luxelendocs/PROJECAO FINANCEIRA/PROJFIN 2002/PROJFIN - LME - 2002 - 45-10-07.xls'#$'RECEITA _ PLANEJAM E EMPRÉST'.$#REF!$#REF!"</definedName>
    <definedName name="IPEM1_39">"'file://Servidor/luxelendocs/PROJECAO FINANCEIRA/PROJFIN 2002/PROJFIN - LME - 2002 - 45-10-07.xls'#$'RECEITA _ PLANEJAM E EMPRÉST'.$#REF!$#REF!"</definedName>
    <definedName name="IPEM1_39_22">"'file://Servidor/luxelendocs/PROJECAO FINANCEIRA/PROJFIN 2002/PROJFIN - LME - 2002 - 45-10-07.xls'#$'RECEITA _ PLANEJAM E EMPRÉST'.$#REF!$#REF!"</definedName>
    <definedName name="IPEM1_39_51">"'file://Servidor/luxelendocs/PROJECAO FINANCEIRA/PROJFIN 2002/PROJFIN - LME - 2002 - 45-10-07.xls'#$'RECEITA _ PLANEJAM E EMPRÉST'.$#REF!$#REF!"</definedName>
    <definedName name="IPEM1_39_51_22">"'file://Servidor/luxelendocs/PROJECAO FINANCEIRA/PROJFIN 2002/PROJFIN - LME - 2002 - 45-10-07.xls'#$'RECEITA _ PLANEJAM E EMPRÉST'.$#REF!$#REF!"</definedName>
    <definedName name="IPEM1_39_52">"'file://Servidor/luxelendocs/PROJECAO FINANCEIRA/PROJFIN 2002/PROJFIN - LME - 2002 - 45-10-07.xls'#$'RECEITA _ PLANEJAM E EMPRÉST'.$#REF!$#REF!"</definedName>
    <definedName name="IPEM1_39_52_22">"'file://Servidor/luxelendocs/PROJECAO FINANCEIRA/PROJFIN 2002/PROJFIN - LME - 2002 - 45-10-07.xls'#$'RECEITA _ PLANEJAM E EMPRÉST'.$#REF!$#REF!"</definedName>
    <definedName name="IPEM1_52">"'file://Servidor/luxelendocs/PROJECAO FINANCEIRA/PROJFIN 2002/PROJFIN - LME - 2002 - 45-10-07.xls'#$'RECEITA _ PLANEJAM E EMPRÉST'.$#REF!$#REF!"</definedName>
    <definedName name="IPEM1_52_22">"'file://Servidor/luxelendocs/PROJECAO FINANCEIRA/PROJFIN 2002/PROJFIN - LME - 2002 - 45-10-07.xls'#$'RECEITA _ PLANEJAM E EMPRÉST'.$#REF!$#REF!"</definedName>
    <definedName name="IPEM10">"'file://Servidor/luxelendocs/PROJECAO FINANCEIRA/PROJFIN 2002/PROJFIN - LME - 2002 - 45-10-07.xls'#$'RECEITA _ PLANEJAM E EMPRÉST'.$#REF!$#REF!"</definedName>
    <definedName name="IPEM10_39">"'file://Servidor/luxelendocs/PROJECAO FINANCEIRA/PROJFIN 2002/PROJFIN - LME - 2002 - 45-10-07.xls'#$'RECEITA _ PLANEJAM E EMPRÉST'.$#REF!$#REF!"</definedName>
    <definedName name="IPEM10_39_22">"'file://Servidor/luxelendocs/PROJECAO FINANCEIRA/PROJFIN 2002/PROJFIN - LME - 2002 - 45-10-07.xls'#$'RECEITA _ PLANEJAM E EMPRÉST'.$#REF!$#REF!"</definedName>
    <definedName name="IPEM10_39_51">"'file://Servidor/luxelendocs/PROJECAO FINANCEIRA/PROJFIN 2002/PROJFIN - LME - 2002 - 45-10-07.xls'#$'RECEITA _ PLANEJAM E EMPRÉST'.$#REF!$#REF!"</definedName>
    <definedName name="IPEM10_39_51_22">"'file://Servidor/luxelendocs/PROJECAO FINANCEIRA/PROJFIN 2002/PROJFIN - LME - 2002 - 45-10-07.xls'#$'RECEITA _ PLANEJAM E EMPRÉST'.$#REF!$#REF!"</definedName>
    <definedName name="IPEM10_39_52">"'file://Servidor/luxelendocs/PROJECAO FINANCEIRA/PROJFIN 2002/PROJFIN - LME - 2002 - 45-10-07.xls'#$'RECEITA _ PLANEJAM E EMPRÉST'.$#REF!$#REF!"</definedName>
    <definedName name="IPEM10_39_52_22">"'file://Servidor/luxelendocs/PROJECAO FINANCEIRA/PROJFIN 2002/PROJFIN - LME - 2002 - 45-10-07.xls'#$'RECEITA _ PLANEJAM E EMPRÉST'.$#REF!$#REF!"</definedName>
    <definedName name="IPEM10_52">"'file://Servidor/luxelendocs/PROJECAO FINANCEIRA/PROJFIN 2002/PROJFIN - LME - 2002 - 45-10-07.xls'#$'RECEITA _ PLANEJAM E EMPRÉST'.$#REF!$#REF!"</definedName>
    <definedName name="IPEM10_52_22">"'file://Servidor/luxelendocs/PROJECAO FINANCEIRA/PROJFIN 2002/PROJFIN - LME - 2002 - 45-10-07.xls'#$'RECEITA _ PLANEJAM E EMPRÉST'.$#REF!$#REF!"</definedName>
    <definedName name="IPEM2">"'file://Servidor/luxelendocs/PROJECAO FINANCEIRA/PROJFIN 2002/PROJFIN - LME - 2002 - 45-10-07.xls'#$'RECEITA _ PLANEJAM E EMPRÉST'.$#REF!$#REF!"</definedName>
    <definedName name="IPEM2_39">"'file://Servidor/luxelendocs/PROJECAO FINANCEIRA/PROJFIN 2002/PROJFIN - LME - 2002 - 45-10-07.xls'#$'RECEITA _ PLANEJAM E EMPRÉST'.$#REF!$#REF!"</definedName>
    <definedName name="IPEM2_39_22">"'file://Servidor/luxelendocs/PROJECAO FINANCEIRA/PROJFIN 2002/PROJFIN - LME - 2002 - 45-10-07.xls'#$'RECEITA _ PLANEJAM E EMPRÉST'.$#REF!$#REF!"</definedName>
    <definedName name="IPEM2_39_51">"'file://Servidor/luxelendocs/PROJECAO FINANCEIRA/PROJFIN 2002/PROJFIN - LME - 2002 - 45-10-07.xls'#$'RECEITA _ PLANEJAM E EMPRÉST'.$#REF!$#REF!"</definedName>
    <definedName name="IPEM2_39_51_22">"'file://Servidor/luxelendocs/PROJECAO FINANCEIRA/PROJFIN 2002/PROJFIN - LME - 2002 - 45-10-07.xls'#$'RECEITA _ PLANEJAM E EMPRÉST'.$#REF!$#REF!"</definedName>
    <definedName name="IPEM2_39_52">"'file://Servidor/luxelendocs/PROJECAO FINANCEIRA/PROJFIN 2002/PROJFIN - LME - 2002 - 45-10-07.xls'#$'RECEITA _ PLANEJAM E EMPRÉST'.$#REF!$#REF!"</definedName>
    <definedName name="IPEM2_39_52_22">"'file://Servidor/luxelendocs/PROJECAO FINANCEIRA/PROJFIN 2002/PROJFIN - LME - 2002 - 45-10-07.xls'#$'RECEITA _ PLANEJAM E EMPRÉST'.$#REF!$#REF!"</definedName>
    <definedName name="IPEM2_52">"'file://Servidor/luxelendocs/PROJECAO FINANCEIRA/PROJFIN 2002/PROJFIN - LME - 2002 - 45-10-07.xls'#$'RECEITA _ PLANEJAM E EMPRÉST'.$#REF!$#REF!"</definedName>
    <definedName name="IPEM2_52_22">"'file://Servidor/luxelendocs/PROJECAO FINANCEIRA/PROJFIN 2002/PROJFIN - LME - 2002 - 45-10-07.xls'#$'RECEITA _ PLANEJAM E EMPRÉST'.$#REF!$#REF!"</definedName>
    <definedName name="IPEM3">"'file://Servidor/luxelendocs/PROJECAO FINANCEIRA/PROJFIN 2002/PROJFIN - LME - 2002 - 45-10-07.xls'#$'RECEITA _ PLANEJAM E EMPRÉST'.$#REF!$#REF!"</definedName>
    <definedName name="IPEM3_39">"'file://Servidor/luxelendocs/PROJECAO FINANCEIRA/PROJFIN 2002/PROJFIN - LME - 2002 - 45-10-07.xls'#$'RECEITA _ PLANEJAM E EMPRÉST'.$#REF!$#REF!"</definedName>
    <definedName name="IPEM3_39_22">"'file://Servidor/luxelendocs/PROJECAO FINANCEIRA/PROJFIN 2002/PROJFIN - LME - 2002 - 45-10-07.xls'#$'RECEITA _ PLANEJAM E EMPRÉST'.$#REF!$#REF!"</definedName>
    <definedName name="IPEM3_39_51">"'file://Servidor/luxelendocs/PROJECAO FINANCEIRA/PROJFIN 2002/PROJFIN - LME - 2002 - 45-10-07.xls'#$'RECEITA _ PLANEJAM E EMPRÉST'.$#REF!$#REF!"</definedName>
    <definedName name="IPEM3_39_51_22">"'file://Servidor/luxelendocs/PROJECAO FINANCEIRA/PROJFIN 2002/PROJFIN - LME - 2002 - 45-10-07.xls'#$'RECEITA _ PLANEJAM E EMPRÉST'.$#REF!$#REF!"</definedName>
    <definedName name="IPEM3_39_52">"'file://Servidor/luxelendocs/PROJECAO FINANCEIRA/PROJFIN 2002/PROJFIN - LME - 2002 - 45-10-07.xls'#$'RECEITA _ PLANEJAM E EMPRÉST'.$#REF!$#REF!"</definedName>
    <definedName name="IPEM3_39_52_22">"'file://Servidor/luxelendocs/PROJECAO FINANCEIRA/PROJFIN 2002/PROJFIN - LME - 2002 - 45-10-07.xls'#$'RECEITA _ PLANEJAM E EMPRÉST'.$#REF!$#REF!"</definedName>
    <definedName name="IPEM3_52">"'file://Servidor/luxelendocs/PROJECAO FINANCEIRA/PROJFIN 2002/PROJFIN - LME - 2002 - 45-10-07.xls'#$'RECEITA _ PLANEJAM E EMPRÉST'.$#REF!$#REF!"</definedName>
    <definedName name="IPEM3_52_22">"'file://Servidor/luxelendocs/PROJECAO FINANCEIRA/PROJFIN 2002/PROJFIN - LME - 2002 - 45-10-07.xls'#$'RECEITA _ PLANEJAM E EMPRÉST'.$#REF!$#REF!"</definedName>
    <definedName name="IPEM4">"'file://Servidor/luxelendocs/PROJECAO FINANCEIRA/PROJFIN 2002/PROJFIN - LME - 2002 - 45-10-07.xls'#$'RECEITA _ PLANEJAM E EMPRÉST'.$#REF!$#REF!"</definedName>
    <definedName name="IPEM4_39">"'file://Servidor/luxelendocs/PROJECAO FINANCEIRA/PROJFIN 2002/PROJFIN - LME - 2002 - 45-10-07.xls'#$'RECEITA _ PLANEJAM E EMPRÉST'.$#REF!$#REF!"</definedName>
    <definedName name="IPEM4_39_22">"'file://Servidor/luxelendocs/PROJECAO FINANCEIRA/PROJFIN 2002/PROJFIN - LME - 2002 - 45-10-07.xls'#$'RECEITA _ PLANEJAM E EMPRÉST'.$#REF!$#REF!"</definedName>
    <definedName name="IPEM4_39_51">"'file://Servidor/luxelendocs/PROJECAO FINANCEIRA/PROJFIN 2002/PROJFIN - LME - 2002 - 45-10-07.xls'#$'RECEITA _ PLANEJAM E EMPRÉST'.$#REF!$#REF!"</definedName>
    <definedName name="IPEM4_39_51_22">"'file://Servidor/luxelendocs/PROJECAO FINANCEIRA/PROJFIN 2002/PROJFIN - LME - 2002 - 45-10-07.xls'#$'RECEITA _ PLANEJAM E EMPRÉST'.$#REF!$#REF!"</definedName>
    <definedName name="IPEM4_39_52">"'file://Servidor/luxelendocs/PROJECAO FINANCEIRA/PROJFIN 2002/PROJFIN - LME - 2002 - 45-10-07.xls'#$'RECEITA _ PLANEJAM E EMPRÉST'.$#REF!$#REF!"</definedName>
    <definedName name="IPEM4_39_52_22">"'file://Servidor/luxelendocs/PROJECAO FINANCEIRA/PROJFIN 2002/PROJFIN - LME - 2002 - 45-10-07.xls'#$'RECEITA _ PLANEJAM E EMPRÉST'.$#REF!$#REF!"</definedName>
    <definedName name="IPEM4_52">"'file://Servidor/luxelendocs/PROJECAO FINANCEIRA/PROJFIN 2002/PROJFIN - LME - 2002 - 45-10-07.xls'#$'RECEITA _ PLANEJAM E EMPRÉST'.$#REF!$#REF!"</definedName>
    <definedName name="IPEM4_52_22">"'file://Servidor/luxelendocs/PROJECAO FINANCEIRA/PROJFIN 2002/PROJFIN - LME - 2002 - 45-10-07.xls'#$'RECEITA _ PLANEJAM E EMPRÉST'.$#REF!$#REF!"</definedName>
    <definedName name="IPEM5">"'file://Servidor/luxelendocs/PROJECAO FINANCEIRA/PROJFIN 2002/PROJFIN - LME - 2002 - 45-10-07.xls'#$'RECEITA _ PLANEJAM E EMPRÉST'.$#REF!$#REF!"</definedName>
    <definedName name="IPEM5_39">"'file://Servidor/luxelendocs/PROJECAO FINANCEIRA/PROJFIN 2002/PROJFIN - LME - 2002 - 45-10-07.xls'#$'RECEITA _ PLANEJAM E EMPRÉST'.$#REF!$#REF!"</definedName>
    <definedName name="IPEM5_39_22">"'file://Servidor/luxelendocs/PROJECAO FINANCEIRA/PROJFIN 2002/PROJFIN - LME - 2002 - 45-10-07.xls'#$'RECEITA _ PLANEJAM E EMPRÉST'.$#REF!$#REF!"</definedName>
    <definedName name="IPEM5_39_51">"'file://Servidor/luxelendocs/PROJECAO FINANCEIRA/PROJFIN 2002/PROJFIN - LME - 2002 - 45-10-07.xls'#$'RECEITA _ PLANEJAM E EMPRÉST'.$#REF!$#REF!"</definedName>
    <definedName name="IPEM5_39_51_22">"'file://Servidor/luxelendocs/PROJECAO FINANCEIRA/PROJFIN 2002/PROJFIN - LME - 2002 - 45-10-07.xls'#$'RECEITA _ PLANEJAM E EMPRÉST'.$#REF!$#REF!"</definedName>
    <definedName name="IPEM5_39_52">"'file://Servidor/luxelendocs/PROJECAO FINANCEIRA/PROJFIN 2002/PROJFIN - LME - 2002 - 45-10-07.xls'#$'RECEITA _ PLANEJAM E EMPRÉST'.$#REF!$#REF!"</definedName>
    <definedName name="IPEM5_39_52_22">"'file://Servidor/luxelendocs/PROJECAO FINANCEIRA/PROJFIN 2002/PROJFIN - LME - 2002 - 45-10-07.xls'#$'RECEITA _ PLANEJAM E EMPRÉST'.$#REF!$#REF!"</definedName>
    <definedName name="IPEM5_52">"'file://Servidor/luxelendocs/PROJECAO FINANCEIRA/PROJFIN 2002/PROJFIN - LME - 2002 - 45-10-07.xls'#$'RECEITA _ PLANEJAM E EMPRÉST'.$#REF!$#REF!"</definedName>
    <definedName name="IPEM5_52_22">"'file://Servidor/luxelendocs/PROJECAO FINANCEIRA/PROJFIN 2002/PROJFIN - LME - 2002 - 45-10-07.xls'#$'RECEITA _ PLANEJAM E EMPRÉST'.$#REF!$#REF!"</definedName>
    <definedName name="IPEM6">"'file://Servidor/luxelendocs/PROJECAO FINANCEIRA/PROJFIN 2002/PROJFIN - LME - 2002 - 45-10-07.xls'#$'RECEITA _ PLANEJAM E EMPRÉST'.$#REF!$#REF!"</definedName>
    <definedName name="IPEM6_39">"'file://Servidor/luxelendocs/PROJECAO FINANCEIRA/PROJFIN 2002/PROJFIN - LME - 2002 - 45-10-07.xls'#$'RECEITA _ PLANEJAM E EMPRÉST'.$#REF!$#REF!"</definedName>
    <definedName name="IPEM6_39_22">"'file://Servidor/luxelendocs/PROJECAO FINANCEIRA/PROJFIN 2002/PROJFIN - LME - 2002 - 45-10-07.xls'#$'RECEITA _ PLANEJAM E EMPRÉST'.$#REF!$#REF!"</definedName>
    <definedName name="IPEM6_39_51">"'file://Servidor/luxelendocs/PROJECAO FINANCEIRA/PROJFIN 2002/PROJFIN - LME - 2002 - 45-10-07.xls'#$'RECEITA _ PLANEJAM E EMPRÉST'.$#REF!$#REF!"</definedName>
    <definedName name="IPEM6_39_51_22">"'file://Servidor/luxelendocs/PROJECAO FINANCEIRA/PROJFIN 2002/PROJFIN - LME - 2002 - 45-10-07.xls'#$'RECEITA _ PLANEJAM E EMPRÉST'.$#REF!$#REF!"</definedName>
    <definedName name="IPEM6_39_52">"'file://Servidor/luxelendocs/PROJECAO FINANCEIRA/PROJFIN 2002/PROJFIN - LME - 2002 - 45-10-07.xls'#$'RECEITA _ PLANEJAM E EMPRÉST'.$#REF!$#REF!"</definedName>
    <definedName name="IPEM6_39_52_22">"'file://Servidor/luxelendocs/PROJECAO FINANCEIRA/PROJFIN 2002/PROJFIN - LME - 2002 - 45-10-07.xls'#$'RECEITA _ PLANEJAM E EMPRÉST'.$#REF!$#REF!"</definedName>
    <definedName name="IPEM6_52">"'file://Servidor/luxelendocs/PROJECAO FINANCEIRA/PROJFIN 2002/PROJFIN - LME - 2002 - 45-10-07.xls'#$'RECEITA _ PLANEJAM E EMPRÉST'.$#REF!$#REF!"</definedName>
    <definedName name="IPEM6_52_22">"'file://Servidor/luxelendocs/PROJECAO FINANCEIRA/PROJFIN 2002/PROJFIN - LME - 2002 - 45-10-07.xls'#$'RECEITA _ PLANEJAM E EMPRÉST'.$#REF!$#REF!"</definedName>
    <definedName name="IPEM7">"'file://Servidor/luxelendocs/PROJECAO FINANCEIRA/PROJFIN 2002/PROJFIN - LME - 2002 - 45-10-07.xls'#$'RECEITA _ PLANEJAM E EMPRÉST'.$#REF!$#REF!"</definedName>
    <definedName name="IPEM7_39">"'file://Servidor/luxelendocs/PROJECAO FINANCEIRA/PROJFIN 2002/PROJFIN - LME - 2002 - 45-10-07.xls'#$'RECEITA _ PLANEJAM E EMPRÉST'.$#REF!$#REF!"</definedName>
    <definedName name="IPEM7_39_22">"'file://Servidor/luxelendocs/PROJECAO FINANCEIRA/PROJFIN 2002/PROJFIN - LME - 2002 - 45-10-07.xls'#$'RECEITA _ PLANEJAM E EMPRÉST'.$#REF!$#REF!"</definedName>
    <definedName name="IPEM7_39_51">"'file://Servidor/luxelendocs/PROJECAO FINANCEIRA/PROJFIN 2002/PROJFIN - LME - 2002 - 45-10-07.xls'#$'RECEITA _ PLANEJAM E EMPRÉST'.$#REF!$#REF!"</definedName>
    <definedName name="IPEM7_39_51_22">"'file://Servidor/luxelendocs/PROJECAO FINANCEIRA/PROJFIN 2002/PROJFIN - LME - 2002 - 45-10-07.xls'#$'RECEITA _ PLANEJAM E EMPRÉST'.$#REF!$#REF!"</definedName>
    <definedName name="IPEM7_39_52">"'file://Servidor/luxelendocs/PROJECAO FINANCEIRA/PROJFIN 2002/PROJFIN - LME - 2002 - 45-10-07.xls'#$'RECEITA _ PLANEJAM E EMPRÉST'.$#REF!$#REF!"</definedName>
    <definedName name="IPEM7_39_52_22">"'file://Servidor/luxelendocs/PROJECAO FINANCEIRA/PROJFIN 2002/PROJFIN - LME - 2002 - 45-10-07.xls'#$'RECEITA _ PLANEJAM E EMPRÉST'.$#REF!$#REF!"</definedName>
    <definedName name="IPEM7_52">"'file://Servidor/luxelendocs/PROJECAO FINANCEIRA/PROJFIN 2002/PROJFIN - LME - 2002 - 45-10-07.xls'#$'RECEITA _ PLANEJAM E EMPRÉST'.$#REF!$#REF!"</definedName>
    <definedName name="IPEM7_52_22">"'file://Servidor/luxelendocs/PROJECAO FINANCEIRA/PROJFIN 2002/PROJFIN - LME - 2002 - 45-10-07.xls'#$'RECEITA _ PLANEJAM E EMPRÉST'.$#REF!$#REF!"</definedName>
    <definedName name="IPEM8">"'file://Servidor/luxelendocs/PROJECAO FINANCEIRA/PROJFIN 2002/PROJFIN - LME - 2002 - 45-10-07.xls'#$'RECEITA _ PLANEJAM E EMPRÉST'.$#REF!$#REF!"</definedName>
    <definedName name="IPEM8_39">"'file://Servidor/luxelendocs/PROJECAO FINANCEIRA/PROJFIN 2002/PROJFIN - LME - 2002 - 45-10-07.xls'#$'RECEITA _ PLANEJAM E EMPRÉST'.$#REF!$#REF!"</definedName>
    <definedName name="IPEM8_39_22">"'file://Servidor/luxelendocs/PROJECAO FINANCEIRA/PROJFIN 2002/PROJFIN - LME - 2002 - 45-10-07.xls'#$'RECEITA _ PLANEJAM E EMPRÉST'.$#REF!$#REF!"</definedName>
    <definedName name="IPEM8_39_51">"'file://Servidor/luxelendocs/PROJECAO FINANCEIRA/PROJFIN 2002/PROJFIN - LME - 2002 - 45-10-07.xls'#$'RECEITA _ PLANEJAM E EMPRÉST'.$#REF!$#REF!"</definedName>
    <definedName name="IPEM8_39_51_22">"'file://Servidor/luxelendocs/PROJECAO FINANCEIRA/PROJFIN 2002/PROJFIN - LME - 2002 - 45-10-07.xls'#$'RECEITA _ PLANEJAM E EMPRÉST'.$#REF!$#REF!"</definedName>
    <definedName name="IPEM8_39_52">"'file://Servidor/luxelendocs/PROJECAO FINANCEIRA/PROJFIN 2002/PROJFIN - LME - 2002 - 45-10-07.xls'#$'RECEITA _ PLANEJAM E EMPRÉST'.$#REF!$#REF!"</definedName>
    <definedName name="IPEM8_39_52_22">"'file://Servidor/luxelendocs/PROJECAO FINANCEIRA/PROJFIN 2002/PROJFIN - LME - 2002 - 45-10-07.xls'#$'RECEITA _ PLANEJAM E EMPRÉST'.$#REF!$#REF!"</definedName>
    <definedName name="IPEM8_52">"'file://Servidor/luxelendocs/PROJECAO FINANCEIRA/PROJFIN 2002/PROJFIN - LME - 2002 - 45-10-07.xls'#$'RECEITA _ PLANEJAM E EMPRÉST'.$#REF!$#REF!"</definedName>
    <definedName name="IPEM8_52_22">"'file://Servidor/luxelendocs/PROJECAO FINANCEIRA/PROJFIN 2002/PROJFIN - LME - 2002 - 45-10-07.xls'#$'RECEITA _ PLANEJAM E EMPRÉST'.$#REF!$#REF!"</definedName>
    <definedName name="IPEM9">"'file://Servidor/luxelendocs/PROJECAO FINANCEIRA/PROJFIN 2002/PROJFIN - LME - 2002 - 45-10-07.xls'#$'RECEITA _ PLANEJAM E EMPRÉST'.$#REF!$#REF!"</definedName>
    <definedName name="IPEM9_39">"'file://Servidor/luxelendocs/PROJECAO FINANCEIRA/PROJFIN 2002/PROJFIN - LME - 2002 - 45-10-07.xls'#$'RECEITA _ PLANEJAM E EMPRÉST'.$#REF!$#REF!"</definedName>
    <definedName name="IPEM9_39_22">"'file://Servidor/luxelendocs/PROJECAO FINANCEIRA/PROJFIN 2002/PROJFIN - LME - 2002 - 45-10-07.xls'#$'RECEITA _ PLANEJAM E EMPRÉST'.$#REF!$#REF!"</definedName>
    <definedName name="IPEM9_39_51">"'file://Servidor/luxelendocs/PROJECAO FINANCEIRA/PROJFIN 2002/PROJFIN - LME - 2002 - 45-10-07.xls'#$'RECEITA _ PLANEJAM E EMPRÉST'.$#REF!$#REF!"</definedName>
    <definedName name="IPEM9_39_51_22">"'file://Servidor/luxelendocs/PROJECAO FINANCEIRA/PROJFIN 2002/PROJFIN - LME - 2002 - 45-10-07.xls'#$'RECEITA _ PLANEJAM E EMPRÉST'.$#REF!$#REF!"</definedName>
    <definedName name="IPEM9_39_52">"'file://Servidor/luxelendocs/PROJECAO FINANCEIRA/PROJFIN 2002/PROJFIN - LME - 2002 - 45-10-07.xls'#$'RECEITA _ PLANEJAM E EMPRÉST'.$#REF!$#REF!"</definedName>
    <definedName name="IPEM9_39_52_22">"'file://Servidor/luxelendocs/PROJECAO FINANCEIRA/PROJFIN 2002/PROJFIN - LME - 2002 - 45-10-07.xls'#$'RECEITA _ PLANEJAM E EMPRÉST'.$#REF!$#REF!"</definedName>
    <definedName name="IPEM9_52">"'file://Servidor/luxelendocs/PROJECAO FINANCEIRA/PROJFIN 2002/PROJFIN - LME - 2002 - 45-10-07.xls'#$'RECEITA _ PLANEJAM E EMPRÉST'.$#REF!$#REF!"</definedName>
    <definedName name="IPEM9_52_22">"'file://Servidor/luxelendocs/PROJECAO FINANCEIRA/PROJFIN 2002/PROJFIN - LME - 2002 - 45-10-07.xls'#$'RECEITA _ PLANEJAM E EMPRÉST'.$#REF!$#REF!"</definedName>
    <definedName name="ITAB10">NA()</definedName>
    <definedName name="LAMPADA_21">NA()</definedName>
    <definedName name="LAMPADA_22">"///I:/PREFEITURAS/PREFEITURAS - RJ (INDEX)/NOVA IGUACU/2008 - OS 002 - GESTAO COMPLETA/MEDICAO DE SERVICOS - MIPS/MANUTENCAO/2006 - OS 008 - MANUTENCAO/MEDICAO DE SERVICOS - MIPS/MANUTENCAO/MED SERV NI 2007 04-19 A 05-23 FATURADA.xls'#$LISTA.$B$3:$B$27"""</definedName>
    <definedName name="LAMPADA_28">NA()</definedName>
    <definedName name="LAMPADA_48">NA()</definedName>
    <definedName name="LAMPADA_7">NA()</definedName>
    <definedName name="lista">NA()</definedName>
    <definedName name="LUMINARIA_21">NA()</definedName>
    <definedName name="LUMINARIA_22">NA()</definedName>
    <definedName name="LUMINARIA_28">NA()</definedName>
    <definedName name="LUMINARIA_48">NA()</definedName>
    <definedName name="LUMINARIA_7">NA()</definedName>
    <definedName name="LUMINARIA_8">NA()</definedName>
    <definedName name="NI6_39">"'file://Servidor/luxelendocs/PROJECAO FINANCEIRA/PROJFIN 2002/PROJFIN - LME - 2002 - 45-10-07.xls'#$'RECEITA _ CONTRATOS'.$#REF!$#REF!"</definedName>
    <definedName name="NI6_39_22">"'file://Servidor/luxelendocs/PROJECAO FINANCEIRA/PROJFIN 2002/PROJFIN - LME - 2002 - 45-10-07.xls'#$'RECEITA _ CONTRATOS'.$#REF!$#REF!"</definedName>
    <definedName name="NI6_39_51">"'file://Servidor/luxelendocs/PROJECAO FINANCEIRA/PROJFIN 2002/PROJFIN - LME - 2002 - 45-10-07.xls'#$'RECEITA _ CONTRATOS'.$#REF!$#REF!"</definedName>
    <definedName name="NI6_39_51_22">"'file://Servidor/luxelendocs/PROJECAO FINANCEIRA/PROJFIN 2002/PROJFIN - LME - 2002 - 45-10-07.xls'#$'RECEITA _ CONTRATOS'.$#REF!$#REF!"</definedName>
    <definedName name="NI6_39_52">"'file://Servidor/luxelendocs/PROJECAO FINANCEIRA/PROJFIN 2002/PROJFIN - LME - 2002 - 45-10-07.xls'#$'RECEITA _ CONTRATOS'.$#REF!$#REF!"</definedName>
    <definedName name="NI6_39_52_22">"'file://Servidor/luxelendocs/PROJECAO FINANCEIRA/PROJFIN 2002/PROJFIN - LME - 2002 - 45-10-07.xls'#$'RECEITA _ CONTRATOS'.$#REF!$#REF!"</definedName>
    <definedName name="NI6_52">"'file://Servidor/luxelendocs/PROJECAO FINANCEIRA/PROJFIN 2002/PROJFIN - LME - 2002 - 45-10-07.xls'#$'RECEITA _ CONTRATOS'.$#REF!$#REF!"</definedName>
    <definedName name="NI6_52_22">"'file://Servidor/luxelendocs/PROJECAO FINANCEIRA/PROJFIN 2002/PROJFIN - LME - 2002 - 45-10-07.xls'#$'RECEITA _ CONTRATOS'.$#REF!$#REF!"</definedName>
    <definedName name="NI7_39">"'file://Servidor/luxelendocs/PROJECAO FINANCEIRA/PROJFIN 2002/PROJFIN - LME - 2002 - 45-10-07.xls'#$'RECEITA _ CONTRATOS'.$#REF!$#REF!"</definedName>
    <definedName name="NI7_39_22">"'file://Servidor/luxelendocs/PROJECAO FINANCEIRA/PROJFIN 2002/PROJFIN - LME - 2002 - 45-10-07.xls'#$'RECEITA _ CONTRATOS'.$#REF!$#REF!"</definedName>
    <definedName name="NI7_39_51">"'file://Servidor/luxelendocs/PROJECAO FINANCEIRA/PROJFIN 2002/PROJFIN - LME - 2002 - 45-10-07.xls'#$'RECEITA _ CONTRATOS'.$#REF!$#REF!"</definedName>
    <definedName name="NI7_39_51_22">"'file://Servidor/luxelendocs/PROJECAO FINANCEIRA/PROJFIN 2002/PROJFIN - LME - 2002 - 45-10-07.xls'#$'RECEITA _ CONTRATOS'.$#REF!$#REF!"</definedName>
    <definedName name="NI7_39_52">"'file://Servidor/luxelendocs/PROJECAO FINANCEIRA/PROJFIN 2002/PROJFIN - LME - 2002 - 45-10-07.xls'#$'RECEITA _ CONTRATOS'.$#REF!$#REF!"</definedName>
    <definedName name="NI7_39_52_22">"'file://Servidor/luxelendocs/PROJECAO FINANCEIRA/PROJFIN 2002/PROJFIN - LME - 2002 - 45-10-07.xls'#$'RECEITA _ CONTRATOS'.$#REF!$#REF!"</definedName>
    <definedName name="NI7_52">"'file://Servidor/luxelendocs/PROJECAO FINANCEIRA/PROJFIN 2002/PROJFIN - LME - 2002 - 45-10-07.xls'#$'RECEITA _ CONTRATOS'.$#REF!$#REF!"</definedName>
    <definedName name="NI7_52_22">"'file://Servidor/luxelendocs/PROJECAO FINANCEIRA/PROJFIN 2002/PROJFIN - LME - 2002 - 45-10-07.xls'#$'RECEITA _ CONTRATOS'.$#REF!$#REF!"</definedName>
    <definedName name="periodo">"'file://Servidor/luxelendocs/PROJECAO FINANCEIRA/PROJFIN 2002/PROJFIN - LME - 2002 - 45-10-07.xls'#$'RECEITA _ PLANEJAM E EMPRÉST'.$#REF!$#REF!"</definedName>
    <definedName name="periodo_22">"'file://Servidor/luxelendocs/PROJECAO FINANCEIRA/PROJFIN 2002/PROJFIN - LME - 2002 - 45-10-07.xls'#$'RECEITA _ PLANEJAM E EMPRÉST'.$#REF!$#REF!"</definedName>
    <definedName name="periodo_51">"'file://Servidor/luxelendocs/PROJECAO FINANCEIRA/PROJFIN 2002/PROJFIN - LME - 2002 - 45-10-07.xls'#$'RECEITA _ PLANEJAM E EMPRÉST'.$#REF!$#REF!"</definedName>
    <definedName name="periodo_51_22">"'file://Servidor/luxelendocs/PROJECAO FINANCEIRA/PROJFIN 2002/PROJFIN - LME - 2002 - 45-10-07.xls'#$'RECEITA _ PLANEJAM E EMPRÉST'.$#REF!$#REF!"</definedName>
    <definedName name="PROC6">"'file://Servidor/luxelendocs/PROJECAO FINANCEIRA/PROJFIN 2002/PROJFIN - LME - 2002 - 45-10-07.xls'#$'RECEITA _ PLANEJAM E EMPRÉST'.$#REF!$#REF!"</definedName>
    <definedName name="PROC6_39">"'file://Servidor/luxelendocs/PROJECAO FINANCEIRA/PROJFIN 2002/PROJFIN - LME - 2002 - 45-10-07.xls'#$'RECEITA _ PLANEJAM E EMPRÉST'.$#REF!$#REF!"</definedName>
    <definedName name="PROC6_39_22">"'file://Servidor/luxelendocs/PROJECAO FINANCEIRA/PROJFIN 2002/PROJFIN - LME - 2002 - 45-10-07.xls'#$'RECEITA _ PLANEJAM E EMPRÉST'.$#REF!$#REF!"</definedName>
    <definedName name="PROC6_39_51">"'file://Servidor/luxelendocs/PROJECAO FINANCEIRA/PROJFIN 2002/PROJFIN - LME - 2002 - 45-10-07.xls'#$'RECEITA _ PLANEJAM E EMPRÉST'.$#REF!$#REF!"</definedName>
    <definedName name="PROC6_39_51_22">"'file://Servidor/luxelendocs/PROJECAO FINANCEIRA/PROJFIN 2002/PROJFIN - LME - 2002 - 45-10-07.xls'#$'RECEITA _ PLANEJAM E EMPRÉST'.$#REF!$#REF!"</definedName>
    <definedName name="PROC6_39_52">"'file://Servidor/luxelendocs/PROJECAO FINANCEIRA/PROJFIN 2002/PROJFIN - LME - 2002 - 45-10-07.xls'#$'RECEITA _ PLANEJAM E EMPRÉST'.$#REF!$#REF!"</definedName>
    <definedName name="PROC6_39_52_22">"'file://Servidor/luxelendocs/PROJECAO FINANCEIRA/PROJFIN 2002/PROJFIN - LME - 2002 - 45-10-07.xls'#$'RECEITA _ PLANEJAM E EMPRÉST'.$#REF!$#REF!"</definedName>
    <definedName name="PROC6_52">"'file://Servidor/luxelendocs/PROJECAO FINANCEIRA/PROJFIN 2002/PROJFIN - LME - 2002 - 45-10-07.xls'#$'RECEITA _ PLANEJAM E EMPRÉST'.$#REF!$#REF!"</definedName>
    <definedName name="PROC6_52_22">"'file://Servidor/luxelendocs/PROJECAO FINANCEIRA/PROJFIN 2002/PROJFIN - LME - 2002 - 45-10-07.xls'#$'RECEITA _ PLANEJAM E EMPRÉST'.$#REF!$#REF!"</definedName>
    <definedName name="PROC7">"'file://Servidor/luxelendocs/PROJECAO FINANCEIRA/PROJFIN 2002/PROJFIN - LME - 2002 - 45-10-07.xls'#$'RECEITA _ PLANEJAM E EMPRÉST'.$#REF!$#REF!"</definedName>
    <definedName name="PROC7_39">"'file://Servidor/luxelendocs/PROJECAO FINANCEIRA/PROJFIN 2002/PROJFIN - LME - 2002 - 45-10-07.xls'#$'RECEITA _ PLANEJAM E EMPRÉST'.$#REF!$#REF!"</definedName>
    <definedName name="PROC7_39_22">"'file://Servidor/luxelendocs/PROJECAO FINANCEIRA/PROJFIN 2002/PROJFIN - LME - 2002 - 45-10-07.xls'#$'RECEITA _ PLANEJAM E EMPRÉST'.$#REF!$#REF!"</definedName>
    <definedName name="PROC7_39_51">"'file://Servidor/luxelendocs/PROJECAO FINANCEIRA/PROJFIN 2002/PROJFIN - LME - 2002 - 45-10-07.xls'#$'RECEITA _ PLANEJAM E EMPRÉST'.$#REF!$#REF!"</definedName>
    <definedName name="PROC7_39_51_22">"'file://Servidor/luxelendocs/PROJECAO FINANCEIRA/PROJFIN 2002/PROJFIN - LME - 2002 - 45-10-07.xls'#$'RECEITA _ PLANEJAM E EMPRÉST'.$#REF!$#REF!"</definedName>
    <definedName name="PROC7_39_52">"'file://Servidor/luxelendocs/PROJECAO FINANCEIRA/PROJFIN 2002/PROJFIN - LME - 2002 - 45-10-07.xls'#$'RECEITA _ PLANEJAM E EMPRÉST'.$#REF!$#REF!"</definedName>
    <definedName name="PROC7_39_52_22">"'file://Servidor/luxelendocs/PROJECAO FINANCEIRA/PROJFIN 2002/PROJFIN - LME - 2002 - 45-10-07.xls'#$'RECEITA _ PLANEJAM E EMPRÉST'.$#REF!$#REF!"</definedName>
    <definedName name="PROC7_52">"'file://Servidor/luxelendocs/PROJECAO FINANCEIRA/PROJFIN 2002/PROJFIN - LME - 2002 - 45-10-07.xls'#$'RECEITA _ PLANEJAM E EMPRÉST'.$#REF!$#REF!"</definedName>
    <definedName name="PROC7_52_22">"'file://Servidor/luxelendocs/PROJECAO FINANCEIRA/PROJFIN 2002/PROJFIN - LME - 2002 - 45-10-07.xls'#$'RECEITA _ PLANEJAM E EMPRÉST'.$#REF!$#REF!"</definedName>
    <definedName name="PROC8">"'file://Servidor/luxelendocs/PROJECAO FINANCEIRA/PROJFIN 2002/PROJFIN - LME - 2002 - 45-10-07.xls'#$'RECEITA _ PLANEJAM E EMPRÉST'.$#REF!$#REF!"</definedName>
    <definedName name="PROC8_39">"'file://Servidor/luxelendocs/PROJECAO FINANCEIRA/PROJFIN 2002/PROJFIN - LME - 2002 - 45-10-07.xls'#$'RECEITA _ PLANEJAM E EMPRÉST'.$#REF!$#REF!"</definedName>
    <definedName name="PROC8_39_22">"'file://Servidor/luxelendocs/PROJECAO FINANCEIRA/PROJFIN 2002/PROJFIN - LME - 2002 - 45-10-07.xls'#$'RECEITA _ PLANEJAM E EMPRÉST'.$#REF!$#REF!"</definedName>
    <definedName name="PROC8_39_51">"'file://Servidor/luxelendocs/PROJECAO FINANCEIRA/PROJFIN 2002/PROJFIN - LME - 2002 - 45-10-07.xls'#$'RECEITA _ PLANEJAM E EMPRÉST'.$#REF!$#REF!"</definedName>
    <definedName name="PROC8_39_51_22">"'file://Servidor/luxelendocs/PROJECAO FINANCEIRA/PROJFIN 2002/PROJFIN - LME - 2002 - 45-10-07.xls'#$'RECEITA _ PLANEJAM E EMPRÉST'.$#REF!$#REF!"</definedName>
    <definedName name="PROC8_39_52">"'file://Servidor/luxelendocs/PROJECAO FINANCEIRA/PROJFIN 2002/PROJFIN - LME - 2002 - 45-10-07.xls'#$'RECEITA _ PLANEJAM E EMPRÉST'.$#REF!$#REF!"</definedName>
    <definedName name="PROC8_39_52_22">"'file://Servidor/luxelendocs/PROJECAO FINANCEIRA/PROJFIN 2002/PROJFIN - LME - 2002 - 45-10-07.xls'#$'RECEITA _ PLANEJAM E EMPRÉST'.$#REF!$#REF!"</definedName>
    <definedName name="PROC8_52">"'file://Servidor/luxelendocs/PROJECAO FINANCEIRA/PROJFIN 2002/PROJFIN - LME - 2002 - 45-10-07.xls'#$'RECEITA _ PLANEJAM E EMPRÉST'.$#REF!$#REF!"</definedName>
    <definedName name="PROC8_52_22">"'file://Servidor/luxelendocs/PROJECAO FINANCEIRA/PROJFIN 2002/PROJFIN - LME - 2002 - 45-10-07.xls'#$'RECEITA _ PLANEJAM E EMPRÉST'.$#REF!$#REF!"</definedName>
    <definedName name="REATOR_21">NA()</definedName>
    <definedName name="REATOR_22">"//I:/PREFEITURAS/PREFEITURAS - RJ (INDEX)/NOVA IGUACU/2008 - OS 002 - GESTAO COMPLETA/MEDICAO DE SERVICOS - MIPS/MANUTENCAO/2006 - OS 008 - MANUTENCAO/MEDICAO DE SERVICOS - MIPS/MANUTENCAO/MED SERV NI 2007 04-19 A 05-23 FATURADA.xls'#$LISTA.$B$32:$B$60"""</definedName>
    <definedName name="REATOR_28">NA()</definedName>
    <definedName name="REATOR_48">NA()</definedName>
    <definedName name="REATOR_7">NA()</definedName>
    <definedName name="REATOR_8">NA()</definedName>
    <definedName name="_xlnm.Print_Titles" localSheetId="19">' PLANILHA - ONE'!$1:$11</definedName>
    <definedName name="_xlnm.Print_Titles" localSheetId="3">'ADM - PLAQUETA - ONE'!$1:$7</definedName>
    <definedName name="_xlnm.Print_Titles" localSheetId="10">'BRAÇO - ONE'!$1:$7</definedName>
    <definedName name="_xlnm.Print_Titles" localSheetId="17">'CABOS - ONE'!$1:$7</definedName>
    <definedName name="_xlnm.Print_Titles" localSheetId="5">'CANTEIRO - ONE'!$1:$7</definedName>
    <definedName name="_xlnm.Print_Titles" localSheetId="18">'CONECTORES E RELÊ- ONE'!$1:$7</definedName>
    <definedName name="_xlnm.Print_Titles" localSheetId="9">'ELETROFERRAGENS - ONE'!$1:$7</definedName>
    <definedName name="_xlnm.Print_Titles" localSheetId="2">'OBRAS - GERAL'!$1:$9</definedName>
    <definedName name="_xlnm.Print_Titles" localSheetId="6">'TRANSPORTE - ONE'!$1:$7</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7" i="31"/>
  <c r="F27"/>
  <c r="G28" s="1"/>
  <c r="G19"/>
  <c r="G26"/>
  <c r="G25"/>
  <c r="G20"/>
  <c r="D27" i="43"/>
  <c r="D26" i="36"/>
  <c r="D28" i="34"/>
  <c r="D28" i="32"/>
  <c r="I52" i="23" l="1"/>
  <c r="I51"/>
  <c r="H51"/>
  <c r="H52"/>
  <c r="F37" l="1"/>
  <c r="J28" i="24" l="1"/>
  <c r="I29"/>
  <c r="G79" i="39"/>
  <c r="F79"/>
  <c r="D61"/>
  <c r="D16" i="32"/>
  <c r="G109" i="38"/>
  <c r="F112"/>
  <c r="G133"/>
  <c r="G132"/>
  <c r="G131"/>
  <c r="G130"/>
  <c r="G129"/>
  <c r="G128"/>
  <c r="G134"/>
  <c r="G122"/>
  <c r="G123" s="1"/>
  <c r="G121"/>
  <c r="G120"/>
  <c r="G119"/>
  <c r="G118"/>
  <c r="G57"/>
  <c r="E37"/>
  <c r="D15" i="26"/>
  <c r="D23"/>
  <c r="G124" i="38" l="1"/>
  <c r="D35" i="24"/>
  <c r="V521" i="17"/>
  <c r="I506"/>
  <c r="U521"/>
  <c r="T521"/>
  <c r="S521"/>
  <c r="R521"/>
  <c r="Q521"/>
  <c r="P521"/>
  <c r="O521"/>
  <c r="N521"/>
  <c r="M521"/>
  <c r="L521"/>
  <c r="K521"/>
  <c r="J521"/>
  <c r="I521"/>
  <c r="H521"/>
  <c r="G521"/>
  <c r="F521"/>
  <c r="E521"/>
  <c r="U519"/>
  <c r="T519"/>
  <c r="S519"/>
  <c r="R519"/>
  <c r="J519"/>
  <c r="I519"/>
  <c r="U518"/>
  <c r="T518"/>
  <c r="R518"/>
  <c r="J518"/>
  <c r="S518" s="1"/>
  <c r="I518"/>
  <c r="U517"/>
  <c r="T517"/>
  <c r="R517"/>
  <c r="J517"/>
  <c r="S517" s="1"/>
  <c r="I517"/>
  <c r="U516"/>
  <c r="T516"/>
  <c r="R516"/>
  <c r="J516"/>
  <c r="S516" s="1"/>
  <c r="I516"/>
  <c r="U515"/>
  <c r="T515"/>
  <c r="R515"/>
  <c r="J515"/>
  <c r="S515" s="1"/>
  <c r="I515"/>
  <c r="U514"/>
  <c r="T514"/>
  <c r="S514"/>
  <c r="R514"/>
  <c r="J514"/>
  <c r="I514"/>
  <c r="U513"/>
  <c r="T513"/>
  <c r="R513"/>
  <c r="J513"/>
  <c r="S513" s="1"/>
  <c r="I513"/>
  <c r="U512"/>
  <c r="T512"/>
  <c r="R512"/>
  <c r="J512"/>
  <c r="S512" s="1"/>
  <c r="I512"/>
  <c r="U511"/>
  <c r="T511"/>
  <c r="S511"/>
  <c r="R511"/>
  <c r="J511"/>
  <c r="I511"/>
  <c r="U510"/>
  <c r="T510"/>
  <c r="R510"/>
  <c r="J510"/>
  <c r="S510" s="1"/>
  <c r="I510"/>
  <c r="U509"/>
  <c r="T509"/>
  <c r="R509"/>
  <c r="J509"/>
  <c r="S509" s="1"/>
  <c r="I509"/>
  <c r="U508"/>
  <c r="T508"/>
  <c r="R508"/>
  <c r="J508"/>
  <c r="S508" s="1"/>
  <c r="I508"/>
  <c r="U507"/>
  <c r="T507"/>
  <c r="S507"/>
  <c r="R507"/>
  <c r="J507"/>
  <c r="I507"/>
  <c r="U506"/>
  <c r="T506"/>
  <c r="R506"/>
  <c r="J506"/>
  <c r="S506" s="1"/>
  <c r="U505"/>
  <c r="T505"/>
  <c r="R505"/>
  <c r="J505"/>
  <c r="S505" s="1"/>
  <c r="I505"/>
  <c r="I504"/>
  <c r="I503"/>
  <c r="I502"/>
  <c r="U501"/>
  <c r="T501"/>
  <c r="S501"/>
  <c r="R501"/>
  <c r="J501"/>
  <c r="I501"/>
  <c r="X500"/>
  <c r="U500"/>
  <c r="T500"/>
  <c r="R500"/>
  <c r="J500"/>
  <c r="S500" s="1"/>
  <c r="I500"/>
  <c r="X499"/>
  <c r="U499"/>
  <c r="T499"/>
  <c r="R499"/>
  <c r="J499"/>
  <c r="S499" s="1"/>
  <c r="I499"/>
  <c r="U498"/>
  <c r="T498"/>
  <c r="R498"/>
  <c r="J498"/>
  <c r="S498" s="1"/>
  <c r="I498"/>
  <c r="X497"/>
  <c r="U497"/>
  <c r="T497"/>
  <c r="R497"/>
  <c r="J497"/>
  <c r="S497" s="1"/>
  <c r="I497"/>
  <c r="I496"/>
  <c r="U495"/>
  <c r="T495"/>
  <c r="R495"/>
  <c r="J495"/>
  <c r="S495" s="1"/>
  <c r="I495"/>
  <c r="U494"/>
  <c r="T494"/>
  <c r="R494"/>
  <c r="J494"/>
  <c r="S494" s="1"/>
  <c r="I494"/>
  <c r="U493"/>
  <c r="T493"/>
  <c r="R493"/>
  <c r="J493"/>
  <c r="S493" s="1"/>
  <c r="I493"/>
  <c r="U492"/>
  <c r="T492"/>
  <c r="S492"/>
  <c r="R492"/>
  <c r="J492"/>
  <c r="I492"/>
  <c r="U491"/>
  <c r="T491"/>
  <c r="R491"/>
  <c r="J491"/>
  <c r="S491" s="1"/>
  <c r="I491"/>
  <c r="X490"/>
  <c r="U490"/>
  <c r="T490"/>
  <c r="R490"/>
  <c r="J490"/>
  <c r="S490" s="1"/>
  <c r="I490"/>
  <c r="U489"/>
  <c r="T489"/>
  <c r="R489"/>
  <c r="J489"/>
  <c r="S489" s="1"/>
  <c r="I489"/>
  <c r="U488"/>
  <c r="T488"/>
  <c r="R488"/>
  <c r="J488"/>
  <c r="S488" s="1"/>
  <c r="I488"/>
  <c r="U487"/>
  <c r="T487"/>
  <c r="R487"/>
  <c r="J487"/>
  <c r="S487" s="1"/>
  <c r="I487"/>
  <c r="U486"/>
  <c r="T486"/>
  <c r="R486"/>
  <c r="J486"/>
  <c r="S486" s="1"/>
  <c r="I486"/>
  <c r="U485"/>
  <c r="T485"/>
  <c r="R485"/>
  <c r="J485"/>
  <c r="S485" s="1"/>
  <c r="I485"/>
  <c r="U484"/>
  <c r="T484"/>
  <c r="R484"/>
  <c r="J484"/>
  <c r="S484" s="1"/>
  <c r="I484"/>
  <c r="U483"/>
  <c r="T483"/>
  <c r="S483"/>
  <c r="R483"/>
  <c r="J483"/>
  <c r="I483"/>
  <c r="U482"/>
  <c r="T482"/>
  <c r="R482"/>
  <c r="J482"/>
  <c r="S482" s="1"/>
  <c r="I482"/>
  <c r="U481"/>
  <c r="T481"/>
  <c r="R481"/>
  <c r="J481"/>
  <c r="S481" s="1"/>
  <c r="I481"/>
  <c r="U480"/>
  <c r="T480"/>
  <c r="S480"/>
  <c r="R480"/>
  <c r="J480"/>
  <c r="I480"/>
  <c r="U479"/>
  <c r="T479"/>
  <c r="R479"/>
  <c r="J479"/>
  <c r="S479" s="1"/>
  <c r="I479"/>
  <c r="U478"/>
  <c r="T478"/>
  <c r="R478"/>
  <c r="J478"/>
  <c r="S478" s="1"/>
  <c r="I478"/>
  <c r="U477"/>
  <c r="T477"/>
  <c r="R477"/>
  <c r="J477"/>
  <c r="S477" s="1"/>
  <c r="I477"/>
  <c r="U476"/>
  <c r="T476"/>
  <c r="R476"/>
  <c r="J476"/>
  <c r="S476" s="1"/>
  <c r="I476"/>
  <c r="U475"/>
  <c r="T475"/>
  <c r="S475"/>
  <c r="R475"/>
  <c r="J475"/>
  <c r="I475"/>
  <c r="X474"/>
  <c r="U474"/>
  <c r="T474"/>
  <c r="S474"/>
  <c r="R474"/>
  <c r="J474"/>
  <c r="I474"/>
  <c r="U473"/>
  <c r="T473"/>
  <c r="R473"/>
  <c r="J473"/>
  <c r="S473" s="1"/>
  <c r="I473"/>
  <c r="U472"/>
  <c r="T472"/>
  <c r="R472"/>
  <c r="J472"/>
  <c r="S472" s="1"/>
  <c r="I472"/>
  <c r="U471"/>
  <c r="T471"/>
  <c r="R471"/>
  <c r="J471"/>
  <c r="S471" s="1"/>
  <c r="I471"/>
  <c r="U470"/>
  <c r="T470"/>
  <c r="S470"/>
  <c r="R470"/>
  <c r="J470"/>
  <c r="I470"/>
  <c r="U469"/>
  <c r="T469"/>
  <c r="R469"/>
  <c r="J469"/>
  <c r="S469" s="1"/>
  <c r="I469"/>
  <c r="U468"/>
  <c r="T468"/>
  <c r="R468"/>
  <c r="J468"/>
  <c r="S468" s="1"/>
  <c r="I468"/>
  <c r="U467"/>
  <c r="T467"/>
  <c r="R467"/>
  <c r="J467"/>
  <c r="S467" s="1"/>
  <c r="I467"/>
  <c r="U466"/>
  <c r="T466"/>
  <c r="R466"/>
  <c r="J466"/>
  <c r="S466" s="1"/>
  <c r="I466"/>
  <c r="U465"/>
  <c r="T465"/>
  <c r="S465"/>
  <c r="R465"/>
  <c r="J465"/>
  <c r="I465"/>
  <c r="I464"/>
  <c r="U463"/>
  <c r="T463"/>
  <c r="R463"/>
  <c r="J463"/>
  <c r="S463" s="1"/>
  <c r="I463"/>
  <c r="U462"/>
  <c r="T462"/>
  <c r="R462"/>
  <c r="J462"/>
  <c r="S462" s="1"/>
  <c r="I462"/>
  <c r="U461"/>
  <c r="T461"/>
  <c r="R461"/>
  <c r="J461"/>
  <c r="S461" s="1"/>
  <c r="I461"/>
  <c r="U460"/>
  <c r="T460"/>
  <c r="R460"/>
  <c r="J460"/>
  <c r="S460" s="1"/>
  <c r="I460"/>
  <c r="R459"/>
  <c r="J459"/>
  <c r="S459" s="1"/>
  <c r="I459"/>
  <c r="U458"/>
  <c r="T458"/>
  <c r="J458"/>
  <c r="I458"/>
  <c r="U457"/>
  <c r="T457"/>
  <c r="S457"/>
  <c r="R457"/>
  <c r="J457"/>
  <c r="I457"/>
  <c r="X456"/>
  <c r="U456"/>
  <c r="T456"/>
  <c r="R456"/>
  <c r="J456"/>
  <c r="S456" s="1"/>
  <c r="I456"/>
  <c r="U455"/>
  <c r="T455"/>
  <c r="S455"/>
  <c r="R455"/>
  <c r="J455"/>
  <c r="I455"/>
  <c r="U454"/>
  <c r="T454"/>
  <c r="R454"/>
  <c r="J454"/>
  <c r="S454" s="1"/>
  <c r="I454"/>
  <c r="S453"/>
  <c r="U452"/>
  <c r="S452"/>
  <c r="I452"/>
  <c r="U451"/>
  <c r="T451"/>
  <c r="S451"/>
  <c r="R451"/>
  <c r="J451"/>
  <c r="I451"/>
  <c r="U450"/>
  <c r="T450"/>
  <c r="R450"/>
  <c r="J450"/>
  <c r="S450" s="1"/>
  <c r="I450"/>
  <c r="X449"/>
  <c r="U449"/>
  <c r="T449"/>
  <c r="R449"/>
  <c r="J449"/>
  <c r="S449" s="1"/>
  <c r="I449"/>
  <c r="U448"/>
  <c r="T448"/>
  <c r="R448"/>
  <c r="J448"/>
  <c r="S448" s="1"/>
  <c r="I448"/>
  <c r="U447"/>
  <c r="T447"/>
  <c r="R447"/>
  <c r="J447"/>
  <c r="S447" s="1"/>
  <c r="I447"/>
  <c r="X446"/>
  <c r="U446"/>
  <c r="T446"/>
  <c r="S446"/>
  <c r="R446"/>
  <c r="J446"/>
  <c r="I446"/>
  <c r="U445"/>
  <c r="T445"/>
  <c r="J445"/>
  <c r="S445" s="1"/>
  <c r="I445"/>
  <c r="U444"/>
  <c r="T444"/>
  <c r="J444"/>
  <c r="S444" s="1"/>
  <c r="I444"/>
  <c r="X443"/>
  <c r="U443"/>
  <c r="T443"/>
  <c r="S443"/>
  <c r="R443"/>
  <c r="J443"/>
  <c r="I443"/>
  <c r="U442"/>
  <c r="T442"/>
  <c r="R442"/>
  <c r="J442"/>
  <c r="S442" s="1"/>
  <c r="I442"/>
  <c r="U441"/>
  <c r="T441"/>
  <c r="R441"/>
  <c r="J441"/>
  <c r="S441" s="1"/>
  <c r="I441"/>
  <c r="U440"/>
  <c r="T440"/>
  <c r="R440"/>
  <c r="J440"/>
  <c r="S440" s="1"/>
  <c r="I440"/>
  <c r="U439"/>
  <c r="T439"/>
  <c r="R439"/>
  <c r="J439"/>
  <c r="S439" s="1"/>
  <c r="I439"/>
  <c r="U438"/>
  <c r="T438"/>
  <c r="S438"/>
  <c r="R438"/>
  <c r="J438"/>
  <c r="I438"/>
  <c r="U437"/>
  <c r="T437"/>
  <c r="J437"/>
  <c r="S437" s="1"/>
  <c r="I437"/>
  <c r="X436"/>
  <c r="U436"/>
  <c r="T436"/>
  <c r="R436"/>
  <c r="J436"/>
  <c r="S436" s="1"/>
  <c r="I436"/>
  <c r="U435"/>
  <c r="T435"/>
  <c r="S435"/>
  <c r="R435"/>
  <c r="J435"/>
  <c r="I435"/>
  <c r="U434"/>
  <c r="T434"/>
  <c r="R434"/>
  <c r="J434"/>
  <c r="S434" s="1"/>
  <c r="I434"/>
  <c r="U433"/>
  <c r="T433"/>
  <c r="R433"/>
  <c r="J433"/>
  <c r="S433" s="1"/>
  <c r="I433"/>
  <c r="U432"/>
  <c r="T432"/>
  <c r="R432"/>
  <c r="J432"/>
  <c r="S432" s="1"/>
  <c r="I432"/>
  <c r="U431"/>
  <c r="T431"/>
  <c r="R431"/>
  <c r="J431"/>
  <c r="S431" s="1"/>
  <c r="I431"/>
  <c r="U430"/>
  <c r="T430"/>
  <c r="S430"/>
  <c r="R430"/>
  <c r="J430"/>
  <c r="I430"/>
  <c r="X429"/>
  <c r="U429"/>
  <c r="T429"/>
  <c r="S429"/>
  <c r="R429"/>
  <c r="J429"/>
  <c r="I429"/>
  <c r="U428"/>
  <c r="T428"/>
  <c r="R428"/>
  <c r="J428"/>
  <c r="S428" s="1"/>
  <c r="I428"/>
  <c r="U427"/>
  <c r="T427"/>
  <c r="R427"/>
  <c r="J427"/>
  <c r="S427" s="1"/>
  <c r="I427"/>
  <c r="X426"/>
  <c r="U426"/>
  <c r="T426"/>
  <c r="R426"/>
  <c r="J426"/>
  <c r="S426" s="1"/>
  <c r="I426"/>
  <c r="X425"/>
  <c r="U425"/>
  <c r="T425"/>
  <c r="S425"/>
  <c r="R425"/>
  <c r="I425"/>
  <c r="U424"/>
  <c r="T424"/>
  <c r="S424"/>
  <c r="R424"/>
  <c r="J424"/>
  <c r="I424"/>
  <c r="T423"/>
  <c r="I423"/>
  <c r="X422"/>
  <c r="U422"/>
  <c r="T422"/>
  <c r="R422"/>
  <c r="J422"/>
  <c r="S422" s="1"/>
  <c r="I422"/>
  <c r="U421"/>
  <c r="T421"/>
  <c r="R421"/>
  <c r="J421"/>
  <c r="S421" s="1"/>
  <c r="I421"/>
  <c r="X420"/>
  <c r="U420"/>
  <c r="T420"/>
  <c r="R420"/>
  <c r="J420"/>
  <c r="S420" s="1"/>
  <c r="I420"/>
  <c r="U419"/>
  <c r="T419"/>
  <c r="S419"/>
  <c r="R419"/>
  <c r="J419"/>
  <c r="I419"/>
  <c r="U418"/>
  <c r="T418"/>
  <c r="R418"/>
  <c r="J418"/>
  <c r="S418" s="1"/>
  <c r="I418"/>
  <c r="U417"/>
  <c r="T417"/>
  <c r="R417"/>
  <c r="J417"/>
  <c r="S417" s="1"/>
  <c r="I417"/>
  <c r="U416"/>
  <c r="T416"/>
  <c r="R416"/>
  <c r="J416"/>
  <c r="S416" s="1"/>
  <c r="I416"/>
  <c r="U415"/>
  <c r="T415"/>
  <c r="R415"/>
  <c r="J415"/>
  <c r="S415" s="1"/>
  <c r="I415"/>
  <c r="Y414"/>
  <c r="X414"/>
  <c r="U414"/>
  <c r="T414"/>
  <c r="R414"/>
  <c r="J414"/>
  <c r="S414" s="1"/>
  <c r="I414"/>
  <c r="U413"/>
  <c r="T413"/>
  <c r="S413"/>
  <c r="R413"/>
  <c r="J413"/>
  <c r="I413"/>
  <c r="Y412"/>
  <c r="X412"/>
  <c r="U412"/>
  <c r="T412"/>
  <c r="R412"/>
  <c r="J412"/>
  <c r="S412" s="1"/>
  <c r="I412"/>
  <c r="Y411"/>
  <c r="X411"/>
  <c r="U411"/>
  <c r="T411"/>
  <c r="R411"/>
  <c r="J411"/>
  <c r="S411" s="1"/>
  <c r="I411"/>
  <c r="Y410"/>
  <c r="X410"/>
  <c r="U410"/>
  <c r="T410"/>
  <c r="R410"/>
  <c r="J410"/>
  <c r="S410" s="1"/>
  <c r="I410"/>
  <c r="Y409"/>
  <c r="X409"/>
  <c r="U409"/>
  <c r="T409"/>
  <c r="R409"/>
  <c r="J409"/>
  <c r="S409" s="1"/>
  <c r="I409"/>
  <c r="Y408"/>
  <c r="X408"/>
  <c r="U408"/>
  <c r="T408"/>
  <c r="R408"/>
  <c r="J408"/>
  <c r="S408" s="1"/>
  <c r="I408"/>
  <c r="Y407"/>
  <c r="X407"/>
  <c r="U407"/>
  <c r="T407"/>
  <c r="R407"/>
  <c r="J407"/>
  <c r="S407" s="1"/>
  <c r="I407"/>
  <c r="Y406"/>
  <c r="X406"/>
  <c r="U406"/>
  <c r="I406"/>
  <c r="Y405"/>
  <c r="X405"/>
  <c r="U405"/>
  <c r="T405"/>
  <c r="S405"/>
  <c r="R405"/>
  <c r="J405"/>
  <c r="I405"/>
  <c r="Y404"/>
  <c r="X404"/>
  <c r="U404"/>
  <c r="T404"/>
  <c r="R404"/>
  <c r="J404"/>
  <c r="S404" s="1"/>
  <c r="I404"/>
  <c r="Y403"/>
  <c r="X403"/>
  <c r="U403"/>
  <c r="T403"/>
  <c r="R403"/>
  <c r="J403"/>
  <c r="S403" s="1"/>
  <c r="I403"/>
  <c r="Y402"/>
  <c r="X402"/>
  <c r="U402"/>
  <c r="T402"/>
  <c r="R402"/>
  <c r="J402"/>
  <c r="S402" s="1"/>
  <c r="I402"/>
  <c r="Y401"/>
  <c r="X401"/>
  <c r="U401"/>
  <c r="T401"/>
  <c r="R401"/>
  <c r="J401"/>
  <c r="S401" s="1"/>
  <c r="I401"/>
  <c r="Y400"/>
  <c r="X400"/>
  <c r="U400"/>
  <c r="T400"/>
  <c r="R400"/>
  <c r="J400"/>
  <c r="S400" s="1"/>
  <c r="I400"/>
  <c r="Y399"/>
  <c r="X399"/>
  <c r="U399"/>
  <c r="T399"/>
  <c r="R399"/>
  <c r="J399"/>
  <c r="S399" s="1"/>
  <c r="I399"/>
  <c r="Y398"/>
  <c r="X398"/>
  <c r="U398"/>
  <c r="T398"/>
  <c r="S398"/>
  <c r="R398"/>
  <c r="J398"/>
  <c r="I398"/>
  <c r="Y397"/>
  <c r="X397"/>
  <c r="U397"/>
  <c r="T397"/>
  <c r="S397"/>
  <c r="R397"/>
  <c r="J397"/>
  <c r="I397"/>
  <c r="Y396"/>
  <c r="X396"/>
  <c r="U396"/>
  <c r="T396"/>
  <c r="R396"/>
  <c r="J396"/>
  <c r="S396" s="1"/>
  <c r="I396"/>
  <c r="Y395"/>
  <c r="X395"/>
  <c r="U395"/>
  <c r="T395"/>
  <c r="R395"/>
  <c r="J395"/>
  <c r="S395" s="1"/>
  <c r="I395"/>
  <c r="Y394"/>
  <c r="X394"/>
  <c r="U394"/>
  <c r="T394"/>
  <c r="R394"/>
  <c r="J394"/>
  <c r="S394" s="1"/>
  <c r="I394"/>
  <c r="Y393"/>
  <c r="X393"/>
  <c r="U393"/>
  <c r="T393"/>
  <c r="R393"/>
  <c r="J393"/>
  <c r="S393" s="1"/>
  <c r="I393"/>
  <c r="Y392"/>
  <c r="X392"/>
  <c r="U392"/>
  <c r="T392"/>
  <c r="R392"/>
  <c r="J392"/>
  <c r="S392" s="1"/>
  <c r="I392"/>
  <c r="Y391"/>
  <c r="X391"/>
  <c r="U391"/>
  <c r="T391"/>
  <c r="R391"/>
  <c r="J391"/>
  <c r="S391" s="1"/>
  <c r="I391"/>
  <c r="U390"/>
  <c r="T390"/>
  <c r="R390"/>
  <c r="J390"/>
  <c r="S390" s="1"/>
  <c r="I390"/>
  <c r="Y389"/>
  <c r="X389"/>
  <c r="U389"/>
  <c r="T389"/>
  <c r="R389"/>
  <c r="J389"/>
  <c r="S389" s="1"/>
  <c r="I389"/>
  <c r="Y388"/>
  <c r="X388"/>
  <c r="U388"/>
  <c r="T388"/>
  <c r="S388"/>
  <c r="R388"/>
  <c r="J388"/>
  <c r="I388"/>
  <c r="Y387"/>
  <c r="X387"/>
  <c r="U387"/>
  <c r="T387"/>
  <c r="S387"/>
  <c r="R387"/>
  <c r="J387"/>
  <c r="I387"/>
  <c r="Y386"/>
  <c r="X386"/>
  <c r="U386"/>
  <c r="T386"/>
  <c r="R386"/>
  <c r="J386"/>
  <c r="S386" s="1"/>
  <c r="I386"/>
  <c r="Y385"/>
  <c r="X385"/>
  <c r="U385"/>
  <c r="T385"/>
  <c r="R385"/>
  <c r="J385"/>
  <c r="S385" s="1"/>
  <c r="I385"/>
  <c r="Y384"/>
  <c r="X384"/>
  <c r="U384"/>
  <c r="T384"/>
  <c r="R384"/>
  <c r="J384"/>
  <c r="S384" s="1"/>
  <c r="I384"/>
  <c r="Y383"/>
  <c r="X383"/>
  <c r="U383"/>
  <c r="T383"/>
  <c r="R383"/>
  <c r="J383"/>
  <c r="S383" s="1"/>
  <c r="I383"/>
  <c r="Y382"/>
  <c r="X382"/>
  <c r="U382"/>
  <c r="T382"/>
  <c r="R382"/>
  <c r="J382"/>
  <c r="S382" s="1"/>
  <c r="I382"/>
  <c r="Y381"/>
  <c r="X381"/>
  <c r="U381"/>
  <c r="T381"/>
  <c r="R381"/>
  <c r="J381"/>
  <c r="S381" s="1"/>
  <c r="I381"/>
  <c r="Y380"/>
  <c r="X380"/>
  <c r="U380"/>
  <c r="T380"/>
  <c r="S380"/>
  <c r="R380"/>
  <c r="J380"/>
  <c r="I380"/>
  <c r="Y379"/>
  <c r="X379"/>
  <c r="U379"/>
  <c r="T379"/>
  <c r="S379"/>
  <c r="R379"/>
  <c r="J379"/>
  <c r="I379"/>
  <c r="Y378"/>
  <c r="X378"/>
  <c r="U378"/>
  <c r="T378"/>
  <c r="R378"/>
  <c r="J378"/>
  <c r="S378" s="1"/>
  <c r="I378"/>
  <c r="Y377"/>
  <c r="X377"/>
  <c r="U377"/>
  <c r="T377"/>
  <c r="R377"/>
  <c r="J377"/>
  <c r="S377" s="1"/>
  <c r="I377"/>
  <c r="Y376"/>
  <c r="X376"/>
  <c r="U376"/>
  <c r="T376"/>
  <c r="R376"/>
  <c r="J376"/>
  <c r="S376" s="1"/>
  <c r="I376"/>
  <c r="Y375"/>
  <c r="X375"/>
  <c r="U375"/>
  <c r="T375"/>
  <c r="R375"/>
  <c r="J375"/>
  <c r="S375" s="1"/>
  <c r="I375"/>
  <c r="Y374"/>
  <c r="X374"/>
  <c r="U374"/>
  <c r="T374"/>
  <c r="R374"/>
  <c r="J374"/>
  <c r="S374" s="1"/>
  <c r="I374"/>
  <c r="Y373"/>
  <c r="X373"/>
  <c r="U373"/>
  <c r="T373"/>
  <c r="R373"/>
  <c r="J373"/>
  <c r="S373" s="1"/>
  <c r="I373"/>
  <c r="Y372"/>
  <c r="X372"/>
  <c r="U372"/>
  <c r="T372"/>
  <c r="S372"/>
  <c r="R372"/>
  <c r="J372"/>
  <c r="I372"/>
  <c r="Y371"/>
  <c r="X371"/>
  <c r="U371"/>
  <c r="T371"/>
  <c r="S371"/>
  <c r="R371"/>
  <c r="J371"/>
  <c r="I371"/>
  <c r="Y370"/>
  <c r="X370"/>
  <c r="U370"/>
  <c r="T370"/>
  <c r="R370"/>
  <c r="J370"/>
  <c r="S370" s="1"/>
  <c r="I370"/>
  <c r="Y369"/>
  <c r="X369"/>
  <c r="U369"/>
  <c r="T369"/>
  <c r="R369"/>
  <c r="J369"/>
  <c r="S369" s="1"/>
  <c r="I369"/>
  <c r="Y368"/>
  <c r="X368"/>
  <c r="U368"/>
  <c r="T368"/>
  <c r="R368"/>
  <c r="J368"/>
  <c r="S368" s="1"/>
  <c r="I368"/>
  <c r="Y367"/>
  <c r="X367"/>
  <c r="U367"/>
  <c r="T367"/>
  <c r="R367"/>
  <c r="J367"/>
  <c r="S367" s="1"/>
  <c r="I367"/>
  <c r="Y366"/>
  <c r="X366"/>
  <c r="U366"/>
  <c r="T366"/>
  <c r="R366"/>
  <c r="J366"/>
  <c r="S366" s="1"/>
  <c r="I366"/>
  <c r="Y365"/>
  <c r="X365"/>
  <c r="U365"/>
  <c r="T365"/>
  <c r="R365"/>
  <c r="J365"/>
  <c r="S365" s="1"/>
  <c r="I365"/>
  <c r="Y364"/>
  <c r="X364"/>
  <c r="U364"/>
  <c r="T364"/>
  <c r="S364"/>
  <c r="R364"/>
  <c r="J364"/>
  <c r="I364"/>
  <c r="Y363"/>
  <c r="X363"/>
  <c r="U363"/>
  <c r="T363"/>
  <c r="S363"/>
  <c r="R363"/>
  <c r="J363"/>
  <c r="I363"/>
  <c r="Y362"/>
  <c r="X362"/>
  <c r="U362"/>
  <c r="T362"/>
  <c r="R362"/>
  <c r="J362"/>
  <c r="S362" s="1"/>
  <c r="I362"/>
  <c r="Y361"/>
  <c r="X361"/>
  <c r="U361"/>
  <c r="T361"/>
  <c r="R361"/>
  <c r="J361"/>
  <c r="S361" s="1"/>
  <c r="I361"/>
  <c r="Y360"/>
  <c r="X360"/>
  <c r="U360"/>
  <c r="T360"/>
  <c r="R360"/>
  <c r="J360"/>
  <c r="S360" s="1"/>
  <c r="I360"/>
  <c r="Y359"/>
  <c r="X359"/>
  <c r="U359"/>
  <c r="T359"/>
  <c r="R359"/>
  <c r="J359"/>
  <c r="S359" s="1"/>
  <c r="I359"/>
  <c r="Y358"/>
  <c r="X358"/>
  <c r="U358"/>
  <c r="T358"/>
  <c r="R358"/>
  <c r="J358"/>
  <c r="S358" s="1"/>
  <c r="I358"/>
  <c r="Y357"/>
  <c r="X357"/>
  <c r="U357"/>
  <c r="T357"/>
  <c r="R357"/>
  <c r="J357"/>
  <c r="S357" s="1"/>
  <c r="I357"/>
  <c r="U356"/>
  <c r="T356"/>
  <c r="R356"/>
  <c r="J356"/>
  <c r="S356" s="1"/>
  <c r="I356"/>
  <c r="Y355"/>
  <c r="X355"/>
  <c r="U355"/>
  <c r="T355"/>
  <c r="R355"/>
  <c r="J355"/>
  <c r="S355" s="1"/>
  <c r="I355"/>
  <c r="X354"/>
  <c r="U354"/>
  <c r="T354"/>
  <c r="S354"/>
  <c r="R354"/>
  <c r="I354"/>
  <c r="Y353"/>
  <c r="X353"/>
  <c r="U353"/>
  <c r="T353"/>
  <c r="R353"/>
  <c r="J353"/>
  <c r="S353" s="1"/>
  <c r="I353"/>
  <c r="Y352"/>
  <c r="X352"/>
  <c r="U352"/>
  <c r="T352"/>
  <c r="S352"/>
  <c r="R352"/>
  <c r="J352"/>
  <c r="I352"/>
  <c r="Y351"/>
  <c r="X351"/>
  <c r="U351"/>
  <c r="T351"/>
  <c r="S351"/>
  <c r="R351"/>
  <c r="J351"/>
  <c r="I351"/>
  <c r="Y350"/>
  <c r="X350"/>
  <c r="U350"/>
  <c r="T350"/>
  <c r="R350"/>
  <c r="J350"/>
  <c r="S350" s="1"/>
  <c r="I350"/>
  <c r="Y349"/>
  <c r="X349"/>
  <c r="U349"/>
  <c r="T349"/>
  <c r="R349"/>
  <c r="J349"/>
  <c r="S349" s="1"/>
  <c r="I349"/>
  <c r="Y348"/>
  <c r="X348"/>
  <c r="U348"/>
  <c r="T348"/>
  <c r="R348"/>
  <c r="J348"/>
  <c r="S348" s="1"/>
  <c r="I348"/>
  <c r="Y347"/>
  <c r="X347"/>
  <c r="U347"/>
  <c r="T347"/>
  <c r="R347"/>
  <c r="J347"/>
  <c r="S347" s="1"/>
  <c r="I347"/>
  <c r="Y346"/>
  <c r="X346"/>
  <c r="U346"/>
  <c r="T346"/>
  <c r="R346"/>
  <c r="J346"/>
  <c r="S346" s="1"/>
  <c r="I346"/>
  <c r="Y345"/>
  <c r="X345"/>
  <c r="U345"/>
  <c r="T345"/>
  <c r="R345"/>
  <c r="J345"/>
  <c r="S345" s="1"/>
  <c r="I345"/>
  <c r="Y344"/>
  <c r="X344"/>
  <c r="U344"/>
  <c r="T344"/>
  <c r="S344"/>
  <c r="R344"/>
  <c r="J344"/>
  <c r="I344"/>
  <c r="Y343"/>
  <c r="X343"/>
  <c r="U343"/>
  <c r="T343"/>
  <c r="S343"/>
  <c r="R343"/>
  <c r="J343"/>
  <c r="I343"/>
  <c r="Y342"/>
  <c r="X342"/>
  <c r="U342"/>
  <c r="T342"/>
  <c r="R342"/>
  <c r="J342"/>
  <c r="S342" s="1"/>
  <c r="I342"/>
  <c r="Y341"/>
  <c r="X341"/>
  <c r="U341"/>
  <c r="T341"/>
  <c r="R341"/>
  <c r="J341"/>
  <c r="S341" s="1"/>
  <c r="I341"/>
  <c r="Y340"/>
  <c r="X340"/>
  <c r="U340"/>
  <c r="T340"/>
  <c r="R340"/>
  <c r="J340"/>
  <c r="S340" s="1"/>
  <c r="I340"/>
  <c r="Y339"/>
  <c r="X339"/>
  <c r="U339"/>
  <c r="T339"/>
  <c r="R339"/>
  <c r="J339"/>
  <c r="S339" s="1"/>
  <c r="I339"/>
  <c r="Y338"/>
  <c r="X338"/>
  <c r="U338"/>
  <c r="T338"/>
  <c r="R338"/>
  <c r="J338"/>
  <c r="S338" s="1"/>
  <c r="I338"/>
  <c r="Y337"/>
  <c r="X337"/>
  <c r="U337"/>
  <c r="T337"/>
  <c r="R337"/>
  <c r="J337"/>
  <c r="S337" s="1"/>
  <c r="I337"/>
  <c r="Y336"/>
  <c r="X336"/>
  <c r="U336"/>
  <c r="T336"/>
  <c r="R336"/>
  <c r="J336"/>
  <c r="S336" s="1"/>
  <c r="I336"/>
  <c r="Y335"/>
  <c r="X335"/>
  <c r="U335"/>
  <c r="T335"/>
  <c r="S335"/>
  <c r="R335"/>
  <c r="J335"/>
  <c r="I335"/>
  <c r="Y334"/>
  <c r="X334"/>
  <c r="U334"/>
  <c r="T334"/>
  <c r="S334"/>
  <c r="R334"/>
  <c r="J334"/>
  <c r="I334"/>
  <c r="Y333"/>
  <c r="X333"/>
  <c r="U333"/>
  <c r="T333"/>
  <c r="R333"/>
  <c r="J333"/>
  <c r="S333" s="1"/>
  <c r="I333"/>
  <c r="Y332"/>
  <c r="X332"/>
  <c r="U332"/>
  <c r="T332"/>
  <c r="R332"/>
  <c r="J332"/>
  <c r="S332" s="1"/>
  <c r="I332"/>
  <c r="Y331"/>
  <c r="X331"/>
  <c r="U331"/>
  <c r="T331"/>
  <c r="R331"/>
  <c r="J331"/>
  <c r="S331" s="1"/>
  <c r="I331"/>
  <c r="Y330"/>
  <c r="X330"/>
  <c r="U330"/>
  <c r="T330"/>
  <c r="R330"/>
  <c r="J330"/>
  <c r="S330" s="1"/>
  <c r="I330"/>
  <c r="Y329"/>
  <c r="X329"/>
  <c r="U329"/>
  <c r="T329"/>
  <c r="R329"/>
  <c r="J329"/>
  <c r="S329" s="1"/>
  <c r="I329"/>
  <c r="Y328"/>
  <c r="X328"/>
  <c r="U328"/>
  <c r="T328"/>
  <c r="R328"/>
  <c r="J328"/>
  <c r="S328" s="1"/>
  <c r="I328"/>
  <c r="Y327"/>
  <c r="X327"/>
  <c r="U327"/>
  <c r="T327"/>
  <c r="S327"/>
  <c r="R327"/>
  <c r="J327"/>
  <c r="I327"/>
  <c r="Y326"/>
  <c r="X326"/>
  <c r="U326"/>
  <c r="T326"/>
  <c r="S326"/>
  <c r="R326"/>
  <c r="J326"/>
  <c r="I326"/>
  <c r="Y325"/>
  <c r="X325"/>
  <c r="U325"/>
  <c r="T325"/>
  <c r="R325"/>
  <c r="J325"/>
  <c r="S325" s="1"/>
  <c r="I325"/>
  <c r="Y324"/>
  <c r="X324"/>
  <c r="U324"/>
  <c r="T324"/>
  <c r="R324"/>
  <c r="J324"/>
  <c r="S324" s="1"/>
  <c r="I324"/>
  <c r="Y323"/>
  <c r="X323"/>
  <c r="U323"/>
  <c r="T323"/>
  <c r="R323"/>
  <c r="J323"/>
  <c r="S323" s="1"/>
  <c r="I323"/>
  <c r="Y322"/>
  <c r="X322"/>
  <c r="U322"/>
  <c r="T322"/>
  <c r="R322"/>
  <c r="J322"/>
  <c r="S322" s="1"/>
  <c r="I322"/>
  <c r="Y321"/>
  <c r="X321"/>
  <c r="U321"/>
  <c r="T321"/>
  <c r="R321"/>
  <c r="J321"/>
  <c r="S321" s="1"/>
  <c r="I321"/>
  <c r="Y320"/>
  <c r="X320"/>
  <c r="U320"/>
  <c r="T320"/>
  <c r="R320"/>
  <c r="J320"/>
  <c r="S320" s="1"/>
  <c r="I320"/>
  <c r="Y319"/>
  <c r="X319"/>
  <c r="U319"/>
  <c r="T319"/>
  <c r="S319"/>
  <c r="R319"/>
  <c r="J319"/>
  <c r="I319"/>
  <c r="Y318"/>
  <c r="X318"/>
  <c r="U318"/>
  <c r="T318"/>
  <c r="S318"/>
  <c r="R318"/>
  <c r="J318"/>
  <c r="I318"/>
  <c r="U317"/>
  <c r="T317"/>
  <c r="R317"/>
  <c r="J317"/>
  <c r="S317" s="1"/>
  <c r="I317"/>
  <c r="Y316"/>
  <c r="X316"/>
  <c r="U316"/>
  <c r="T316"/>
  <c r="R316"/>
  <c r="J316"/>
  <c r="S316" s="1"/>
  <c r="I316"/>
  <c r="Y315"/>
  <c r="X315"/>
  <c r="U315"/>
  <c r="T315"/>
  <c r="R315"/>
  <c r="J315"/>
  <c r="S315" s="1"/>
  <c r="I315"/>
  <c r="Y314"/>
  <c r="X314"/>
  <c r="U314"/>
  <c r="T314"/>
  <c r="R314"/>
  <c r="J314"/>
  <c r="S314" s="1"/>
  <c r="I314"/>
  <c r="Y313"/>
  <c r="X313"/>
  <c r="U313"/>
  <c r="T313"/>
  <c r="S313"/>
  <c r="R313"/>
  <c r="J313"/>
  <c r="I313"/>
  <c r="Y312"/>
  <c r="X312"/>
  <c r="U312"/>
  <c r="T312"/>
  <c r="S312"/>
  <c r="R312"/>
  <c r="J312"/>
  <c r="I312"/>
  <c r="Y311"/>
  <c r="X311"/>
  <c r="U311"/>
  <c r="T311"/>
  <c r="R311"/>
  <c r="J311"/>
  <c r="S311" s="1"/>
  <c r="I311"/>
  <c r="Y310"/>
  <c r="X310"/>
  <c r="U310"/>
  <c r="T310"/>
  <c r="R310"/>
  <c r="J310"/>
  <c r="S310" s="1"/>
  <c r="I310"/>
  <c r="Y309"/>
  <c r="X309"/>
  <c r="U309"/>
  <c r="T309"/>
  <c r="R309"/>
  <c r="J309"/>
  <c r="S309" s="1"/>
  <c r="I309"/>
  <c r="Y308"/>
  <c r="X308"/>
  <c r="U308"/>
  <c r="T308"/>
  <c r="R308"/>
  <c r="J308"/>
  <c r="S308" s="1"/>
  <c r="I308"/>
  <c r="Y307"/>
  <c r="X307"/>
  <c r="U307"/>
  <c r="T307"/>
  <c r="R307"/>
  <c r="J307"/>
  <c r="S307" s="1"/>
  <c r="I307"/>
  <c r="Y306"/>
  <c r="X306"/>
  <c r="U306"/>
  <c r="T306"/>
  <c r="R306"/>
  <c r="J306"/>
  <c r="S306" s="1"/>
  <c r="I306"/>
  <c r="Y305"/>
  <c r="X305"/>
  <c r="U305"/>
  <c r="T305"/>
  <c r="S305"/>
  <c r="R305"/>
  <c r="J305"/>
  <c r="I305"/>
  <c r="Y304"/>
  <c r="X304"/>
  <c r="U304"/>
  <c r="T304"/>
  <c r="S304"/>
  <c r="R304"/>
  <c r="J304"/>
  <c r="I304"/>
  <c r="Y303"/>
  <c r="X303"/>
  <c r="U303"/>
  <c r="T303"/>
  <c r="R303"/>
  <c r="J303"/>
  <c r="S303" s="1"/>
  <c r="I303"/>
  <c r="Y302"/>
  <c r="X302"/>
  <c r="U302"/>
  <c r="T302"/>
  <c r="R302"/>
  <c r="J302"/>
  <c r="S302" s="1"/>
  <c r="I302"/>
  <c r="Y301"/>
  <c r="X301"/>
  <c r="U301"/>
  <c r="T301"/>
  <c r="R301"/>
  <c r="J301"/>
  <c r="S301" s="1"/>
  <c r="I301"/>
  <c r="Y300"/>
  <c r="X300"/>
  <c r="U300"/>
  <c r="T300"/>
  <c r="R300"/>
  <c r="J300"/>
  <c r="S300" s="1"/>
  <c r="I300"/>
  <c r="Y299"/>
  <c r="X299"/>
  <c r="U299"/>
  <c r="T299"/>
  <c r="R299"/>
  <c r="J299"/>
  <c r="S299" s="1"/>
  <c r="I299"/>
  <c r="Y298"/>
  <c r="X298"/>
  <c r="U298"/>
  <c r="T298"/>
  <c r="R298"/>
  <c r="J298"/>
  <c r="S298" s="1"/>
  <c r="I298"/>
  <c r="Y297"/>
  <c r="X297"/>
  <c r="U297"/>
  <c r="T297"/>
  <c r="S297"/>
  <c r="R297"/>
  <c r="J297"/>
  <c r="I297"/>
  <c r="Y296"/>
  <c r="X296"/>
  <c r="U296"/>
  <c r="T296"/>
  <c r="S296"/>
  <c r="R296"/>
  <c r="J296"/>
  <c r="I296"/>
  <c r="Y295"/>
  <c r="X295"/>
  <c r="U295"/>
  <c r="T295"/>
  <c r="R295"/>
  <c r="J295"/>
  <c r="S295" s="1"/>
  <c r="I295"/>
  <c r="U294"/>
  <c r="T294"/>
  <c r="S294"/>
  <c r="R294"/>
  <c r="J294"/>
  <c r="I294"/>
  <c r="Y293"/>
  <c r="X293"/>
  <c r="U293"/>
  <c r="T293"/>
  <c r="R293"/>
  <c r="J293"/>
  <c r="S293" s="1"/>
  <c r="I293"/>
  <c r="Y292"/>
  <c r="X292"/>
  <c r="U292"/>
  <c r="T292"/>
  <c r="R292"/>
  <c r="J292"/>
  <c r="S292" s="1"/>
  <c r="I292"/>
  <c r="Y291"/>
  <c r="X291"/>
  <c r="U291"/>
  <c r="T291"/>
  <c r="R291"/>
  <c r="J291"/>
  <c r="S291" s="1"/>
  <c r="I291"/>
  <c r="Y290"/>
  <c r="X290"/>
  <c r="U290"/>
  <c r="T290"/>
  <c r="R290"/>
  <c r="J290"/>
  <c r="S290" s="1"/>
  <c r="I290"/>
  <c r="U289"/>
  <c r="T289"/>
  <c r="S289"/>
  <c r="R289"/>
  <c r="J289"/>
  <c r="I289"/>
  <c r="Y288"/>
  <c r="X288"/>
  <c r="U288"/>
  <c r="T288"/>
  <c r="S288"/>
  <c r="R288"/>
  <c r="J288"/>
  <c r="I288"/>
  <c r="U287"/>
  <c r="T287"/>
  <c r="R287"/>
  <c r="J287"/>
  <c r="S287" s="1"/>
  <c r="I287"/>
  <c r="Y286"/>
  <c r="X286"/>
  <c r="U286"/>
  <c r="T286"/>
  <c r="R286"/>
  <c r="J286"/>
  <c r="S286" s="1"/>
  <c r="I286"/>
  <c r="Y285"/>
  <c r="X285"/>
  <c r="U285"/>
  <c r="T285"/>
  <c r="R285"/>
  <c r="J285"/>
  <c r="S285" s="1"/>
  <c r="I285"/>
  <c r="Y284"/>
  <c r="X284"/>
  <c r="U284"/>
  <c r="T284"/>
  <c r="R284"/>
  <c r="J284"/>
  <c r="S284" s="1"/>
  <c r="I284"/>
  <c r="Y283"/>
  <c r="X283"/>
  <c r="U283"/>
  <c r="T283"/>
  <c r="S283"/>
  <c r="R283"/>
  <c r="J283"/>
  <c r="I283"/>
  <c r="U282"/>
  <c r="T282"/>
  <c r="R282"/>
  <c r="J282"/>
  <c r="S282" s="1"/>
  <c r="I282"/>
  <c r="Y281"/>
  <c r="X281"/>
  <c r="U281"/>
  <c r="T281"/>
  <c r="R281"/>
  <c r="J281"/>
  <c r="S281" s="1"/>
  <c r="I281"/>
  <c r="Y280"/>
  <c r="X280"/>
  <c r="U280"/>
  <c r="T280"/>
  <c r="R280"/>
  <c r="J280"/>
  <c r="S280" s="1"/>
  <c r="I280"/>
  <c r="Y279"/>
  <c r="X279"/>
  <c r="U279"/>
  <c r="T279"/>
  <c r="R279"/>
  <c r="J279"/>
  <c r="S279" s="1"/>
  <c r="I279"/>
  <c r="I278"/>
  <c r="U277"/>
  <c r="T277"/>
  <c r="R277"/>
  <c r="J277"/>
  <c r="S277" s="1"/>
  <c r="I277"/>
  <c r="Y276"/>
  <c r="X276"/>
  <c r="U276"/>
  <c r="T276"/>
  <c r="R276"/>
  <c r="J276"/>
  <c r="S276" s="1"/>
  <c r="I276"/>
  <c r="U275"/>
  <c r="T275"/>
  <c r="R275"/>
  <c r="J275"/>
  <c r="S275" s="1"/>
  <c r="I275"/>
  <c r="Y274"/>
  <c r="X274"/>
  <c r="U274"/>
  <c r="T274"/>
  <c r="R274"/>
  <c r="J274"/>
  <c r="S274" s="1"/>
  <c r="I274"/>
  <c r="U273"/>
  <c r="T273"/>
  <c r="R273"/>
  <c r="J273"/>
  <c r="S273" s="1"/>
  <c r="I273"/>
  <c r="Y272"/>
  <c r="X272"/>
  <c r="U272"/>
  <c r="T272"/>
  <c r="R272"/>
  <c r="J272"/>
  <c r="S272" s="1"/>
  <c r="I272"/>
  <c r="Y271"/>
  <c r="X271"/>
  <c r="U271"/>
  <c r="T271"/>
  <c r="R271"/>
  <c r="J271"/>
  <c r="S271" s="1"/>
  <c r="I271"/>
  <c r="U270"/>
  <c r="T270"/>
  <c r="R270"/>
  <c r="J270"/>
  <c r="S270" s="1"/>
  <c r="I270"/>
  <c r="Y269"/>
  <c r="X269"/>
  <c r="U269"/>
  <c r="T269"/>
  <c r="R269"/>
  <c r="J269"/>
  <c r="S269" s="1"/>
  <c r="I269"/>
  <c r="Y268"/>
  <c r="X268"/>
  <c r="U268"/>
  <c r="T268"/>
  <c r="R268"/>
  <c r="J268"/>
  <c r="S268" s="1"/>
  <c r="I268"/>
  <c r="Y267"/>
  <c r="X267"/>
  <c r="U267"/>
  <c r="T267"/>
  <c r="R267"/>
  <c r="J267"/>
  <c r="S267" s="1"/>
  <c r="I267"/>
  <c r="Y266"/>
  <c r="X266"/>
  <c r="U266"/>
  <c r="T266"/>
  <c r="R266"/>
  <c r="J266"/>
  <c r="S266" s="1"/>
  <c r="I266"/>
  <c r="Y265"/>
  <c r="X265"/>
  <c r="U265"/>
  <c r="T265"/>
  <c r="S265"/>
  <c r="R265"/>
  <c r="J265"/>
  <c r="I265"/>
  <c r="U264"/>
  <c r="T264"/>
  <c r="R264"/>
  <c r="J264"/>
  <c r="S264" s="1"/>
  <c r="I264"/>
  <c r="U263"/>
  <c r="T263"/>
  <c r="R263"/>
  <c r="J263"/>
  <c r="S263" s="1"/>
  <c r="I263"/>
  <c r="Y262"/>
  <c r="X262"/>
  <c r="U262"/>
  <c r="T262"/>
  <c r="R262"/>
  <c r="J262"/>
  <c r="S262" s="1"/>
  <c r="I262"/>
  <c r="Y261"/>
  <c r="X261"/>
  <c r="U261"/>
  <c r="T261"/>
  <c r="R261"/>
  <c r="J261"/>
  <c r="S261" s="1"/>
  <c r="I261"/>
  <c r="Y260"/>
  <c r="X260"/>
  <c r="U260"/>
  <c r="T260"/>
  <c r="R260"/>
  <c r="J260"/>
  <c r="S260" s="1"/>
  <c r="I260"/>
  <c r="Y259"/>
  <c r="X259"/>
  <c r="U259"/>
  <c r="T259"/>
  <c r="R259"/>
  <c r="J259"/>
  <c r="S259" s="1"/>
  <c r="I259"/>
  <c r="S258"/>
  <c r="I258"/>
  <c r="Y257"/>
  <c r="X257"/>
  <c r="U257"/>
  <c r="T257"/>
  <c r="R257"/>
  <c r="J257"/>
  <c r="S257" s="1"/>
  <c r="I257"/>
  <c r="Y256"/>
  <c r="X256"/>
  <c r="U256"/>
  <c r="T256"/>
  <c r="R256"/>
  <c r="J256"/>
  <c r="S256" s="1"/>
  <c r="I256"/>
  <c r="Y255"/>
  <c r="X255"/>
  <c r="U255"/>
  <c r="T255"/>
  <c r="S255"/>
  <c r="R255"/>
  <c r="J255"/>
  <c r="I255"/>
  <c r="Y254"/>
  <c r="X254"/>
  <c r="U254"/>
  <c r="T254"/>
  <c r="S254"/>
  <c r="R254"/>
  <c r="J254"/>
  <c r="I254"/>
  <c r="Y253"/>
  <c r="X253"/>
  <c r="U253"/>
  <c r="T253"/>
  <c r="R253"/>
  <c r="J253"/>
  <c r="S253" s="1"/>
  <c r="I253"/>
  <c r="Y252"/>
  <c r="X252"/>
  <c r="U252"/>
  <c r="T252"/>
  <c r="R252"/>
  <c r="J252"/>
  <c r="S252" s="1"/>
  <c r="I252"/>
  <c r="Y251"/>
  <c r="X251"/>
  <c r="U251"/>
  <c r="T251"/>
  <c r="R251"/>
  <c r="J251"/>
  <c r="S251" s="1"/>
  <c r="I251"/>
  <c r="Y250"/>
  <c r="X250"/>
  <c r="U250"/>
  <c r="T250"/>
  <c r="R250"/>
  <c r="J250"/>
  <c r="S250" s="1"/>
  <c r="I250"/>
  <c r="Y249"/>
  <c r="X249"/>
  <c r="U249"/>
  <c r="T249"/>
  <c r="R249"/>
  <c r="J249"/>
  <c r="S249" s="1"/>
  <c r="I249"/>
  <c r="Y248"/>
  <c r="X248"/>
  <c r="U248"/>
  <c r="T248"/>
  <c r="R248"/>
  <c r="J248"/>
  <c r="S248" s="1"/>
  <c r="I248"/>
  <c r="Y247"/>
  <c r="X247"/>
  <c r="U247"/>
  <c r="T247"/>
  <c r="S247"/>
  <c r="R247"/>
  <c r="J247"/>
  <c r="I247"/>
  <c r="Y246"/>
  <c r="X246"/>
  <c r="U246"/>
  <c r="T246"/>
  <c r="S246"/>
  <c r="R246"/>
  <c r="J246"/>
  <c r="I246"/>
  <c r="Y245"/>
  <c r="X245"/>
  <c r="U245"/>
  <c r="T245"/>
  <c r="R245"/>
  <c r="J245"/>
  <c r="S245" s="1"/>
  <c r="I245"/>
  <c r="Y244"/>
  <c r="X244"/>
  <c r="U244"/>
  <c r="T244"/>
  <c r="R244"/>
  <c r="J244"/>
  <c r="S244" s="1"/>
  <c r="I244"/>
  <c r="Y243"/>
  <c r="X243"/>
  <c r="U243"/>
  <c r="T243"/>
  <c r="R243"/>
  <c r="J243"/>
  <c r="S243" s="1"/>
  <c r="I243"/>
  <c r="Y242"/>
  <c r="X242"/>
  <c r="U242"/>
  <c r="T242"/>
  <c r="R242"/>
  <c r="J242"/>
  <c r="S242" s="1"/>
  <c r="I242"/>
  <c r="U241"/>
  <c r="T241"/>
  <c r="S241"/>
  <c r="R241"/>
  <c r="J241"/>
  <c r="I241"/>
  <c r="Y240"/>
  <c r="X240"/>
  <c r="U240"/>
  <c r="T240"/>
  <c r="S240"/>
  <c r="R240"/>
  <c r="J240"/>
  <c r="I240"/>
  <c r="Y239"/>
  <c r="X239"/>
  <c r="U239"/>
  <c r="T239"/>
  <c r="R239"/>
  <c r="J239"/>
  <c r="S239" s="1"/>
  <c r="I239"/>
  <c r="Y238"/>
  <c r="X238"/>
  <c r="U238"/>
  <c r="T238"/>
  <c r="R238"/>
  <c r="J238"/>
  <c r="S238" s="1"/>
  <c r="I238"/>
  <c r="Y237"/>
  <c r="X237"/>
  <c r="U237"/>
  <c r="T237"/>
  <c r="R237"/>
  <c r="J237"/>
  <c r="S237" s="1"/>
  <c r="I237"/>
  <c r="Y236"/>
  <c r="X236"/>
  <c r="U236"/>
  <c r="T236"/>
  <c r="R236"/>
  <c r="J236"/>
  <c r="S236" s="1"/>
  <c r="I236"/>
  <c r="U235"/>
  <c r="T235"/>
  <c r="S235"/>
  <c r="R235"/>
  <c r="J235"/>
  <c r="I235"/>
  <c r="Y234"/>
  <c r="X234"/>
  <c r="U234"/>
  <c r="T234"/>
  <c r="S234"/>
  <c r="R234"/>
  <c r="J234"/>
  <c r="I234"/>
  <c r="Y233"/>
  <c r="X233"/>
  <c r="U233"/>
  <c r="T233"/>
  <c r="R233"/>
  <c r="J233"/>
  <c r="S233" s="1"/>
  <c r="I233"/>
  <c r="Y232"/>
  <c r="X232"/>
  <c r="U232"/>
  <c r="T232"/>
  <c r="R232"/>
  <c r="J232"/>
  <c r="S232" s="1"/>
  <c r="I232"/>
  <c r="Y231"/>
  <c r="X231"/>
  <c r="U231"/>
  <c r="T231"/>
  <c r="R231"/>
  <c r="J231"/>
  <c r="S231" s="1"/>
  <c r="I231"/>
  <c r="Y230"/>
  <c r="X230"/>
  <c r="U230"/>
  <c r="T230"/>
  <c r="R230"/>
  <c r="J230"/>
  <c r="S230" s="1"/>
  <c r="I230"/>
  <c r="Y229"/>
  <c r="X229"/>
  <c r="U229"/>
  <c r="T229"/>
  <c r="R229"/>
  <c r="J229"/>
  <c r="S229" s="1"/>
  <c r="I229"/>
  <c r="Y228"/>
  <c r="X228"/>
  <c r="U228"/>
  <c r="T228"/>
  <c r="R228"/>
  <c r="J228"/>
  <c r="S228" s="1"/>
  <c r="I228"/>
  <c r="Y227"/>
  <c r="X227"/>
  <c r="U227"/>
  <c r="T227"/>
  <c r="S227"/>
  <c r="R227"/>
  <c r="J227"/>
  <c r="I227"/>
  <c r="Y226"/>
  <c r="X226"/>
  <c r="U226"/>
  <c r="T226"/>
  <c r="S226"/>
  <c r="R226"/>
  <c r="J226"/>
  <c r="I226"/>
  <c r="X225"/>
  <c r="U225"/>
  <c r="T225"/>
  <c r="S225"/>
  <c r="R225"/>
  <c r="J225"/>
  <c r="I225"/>
  <c r="Y224"/>
  <c r="X224"/>
  <c r="U224"/>
  <c r="T224"/>
  <c r="R224"/>
  <c r="J224"/>
  <c r="S224" s="1"/>
  <c r="I224"/>
  <c r="Y223"/>
  <c r="X223"/>
  <c r="U223"/>
  <c r="T223"/>
  <c r="R223"/>
  <c r="J223"/>
  <c r="S223" s="1"/>
  <c r="I223"/>
  <c r="Y222"/>
  <c r="X222"/>
  <c r="U222"/>
  <c r="T222"/>
  <c r="R222"/>
  <c r="J222"/>
  <c r="S222" s="1"/>
  <c r="I222"/>
  <c r="R221"/>
  <c r="I221"/>
  <c r="Y220"/>
  <c r="X220"/>
  <c r="U220"/>
  <c r="T220"/>
  <c r="R220"/>
  <c r="J220"/>
  <c r="S220" s="1"/>
  <c r="I220"/>
  <c r="Y219"/>
  <c r="X219"/>
  <c r="U219"/>
  <c r="T219"/>
  <c r="R219"/>
  <c r="J219"/>
  <c r="S219" s="1"/>
  <c r="I219"/>
  <c r="Y218"/>
  <c r="X218"/>
  <c r="U218"/>
  <c r="T218"/>
  <c r="R218"/>
  <c r="J218"/>
  <c r="S218" s="1"/>
  <c r="I218"/>
  <c r="Y217"/>
  <c r="X217"/>
  <c r="U217"/>
  <c r="T217"/>
  <c r="R217"/>
  <c r="J217"/>
  <c r="S217" s="1"/>
  <c r="I217"/>
  <c r="Y216"/>
  <c r="X216"/>
  <c r="U216"/>
  <c r="T216"/>
  <c r="R216"/>
  <c r="J216"/>
  <c r="S216" s="1"/>
  <c r="I216"/>
  <c r="Y215"/>
  <c r="X215"/>
  <c r="U215"/>
  <c r="T215"/>
  <c r="S215"/>
  <c r="R215"/>
  <c r="J215"/>
  <c r="I215"/>
  <c r="Y214"/>
  <c r="X214"/>
  <c r="U214"/>
  <c r="T214"/>
  <c r="S214"/>
  <c r="R214"/>
  <c r="J214"/>
  <c r="I214"/>
  <c r="Y213"/>
  <c r="X213"/>
  <c r="U213"/>
  <c r="T213"/>
  <c r="R213"/>
  <c r="J213"/>
  <c r="S213" s="1"/>
  <c r="I213"/>
  <c r="Y212"/>
  <c r="X212"/>
  <c r="U212"/>
  <c r="T212"/>
  <c r="R212"/>
  <c r="J212"/>
  <c r="S212" s="1"/>
  <c r="I212"/>
  <c r="Y211"/>
  <c r="X211"/>
  <c r="U211"/>
  <c r="T211"/>
  <c r="R211"/>
  <c r="J211"/>
  <c r="S211" s="1"/>
  <c r="I211"/>
  <c r="Y210"/>
  <c r="X210"/>
  <c r="U210"/>
  <c r="T210"/>
  <c r="R210"/>
  <c r="J210"/>
  <c r="S210" s="1"/>
  <c r="I210"/>
  <c r="U209"/>
  <c r="T209"/>
  <c r="S209"/>
  <c r="R209"/>
  <c r="J209"/>
  <c r="I209"/>
  <c r="Y208"/>
  <c r="X208"/>
  <c r="U208"/>
  <c r="T208"/>
  <c r="S208"/>
  <c r="R208"/>
  <c r="J208"/>
  <c r="I208"/>
  <c r="Y207"/>
  <c r="X207"/>
  <c r="U207"/>
  <c r="T207"/>
  <c r="R207"/>
  <c r="J207"/>
  <c r="S207" s="1"/>
  <c r="I207"/>
  <c r="Y206"/>
  <c r="X206"/>
  <c r="U206"/>
  <c r="T206"/>
  <c r="R206"/>
  <c r="J206"/>
  <c r="S206" s="1"/>
  <c r="I206"/>
  <c r="Y205"/>
  <c r="X205"/>
  <c r="U205"/>
  <c r="T205"/>
  <c r="R205"/>
  <c r="J205"/>
  <c r="S205" s="1"/>
  <c r="I205"/>
  <c r="Y204"/>
  <c r="X204"/>
  <c r="U204"/>
  <c r="T204"/>
  <c r="R204"/>
  <c r="J204"/>
  <c r="S204" s="1"/>
  <c r="I204"/>
  <c r="Y203"/>
  <c r="X203"/>
  <c r="U203"/>
  <c r="T203"/>
  <c r="R203"/>
  <c r="J203"/>
  <c r="S203" s="1"/>
  <c r="I203"/>
  <c r="Y202"/>
  <c r="X202"/>
  <c r="U202"/>
  <c r="T202"/>
  <c r="R202"/>
  <c r="J202"/>
  <c r="S202" s="1"/>
  <c r="I202"/>
  <c r="U201"/>
  <c r="T201"/>
  <c r="R201"/>
  <c r="J201"/>
  <c r="S201" s="1"/>
  <c r="I201"/>
  <c r="Y200"/>
  <c r="X200"/>
  <c r="U200"/>
  <c r="T200"/>
  <c r="R200"/>
  <c r="J200"/>
  <c r="S200" s="1"/>
  <c r="I200"/>
  <c r="Y199"/>
  <c r="X199"/>
  <c r="U199"/>
  <c r="T199"/>
  <c r="S199"/>
  <c r="R199"/>
  <c r="J199"/>
  <c r="I199"/>
  <c r="Y198"/>
  <c r="X198"/>
  <c r="U198"/>
  <c r="T198"/>
  <c r="S198"/>
  <c r="R198"/>
  <c r="J198"/>
  <c r="I198"/>
  <c r="U197"/>
  <c r="T197"/>
  <c r="R197"/>
  <c r="J197"/>
  <c r="S197" s="1"/>
  <c r="I197"/>
  <c r="Y196"/>
  <c r="X196"/>
  <c r="U196"/>
  <c r="T196"/>
  <c r="R196"/>
  <c r="J196"/>
  <c r="S196" s="1"/>
  <c r="I196"/>
  <c r="Y195"/>
  <c r="X195"/>
  <c r="U195"/>
  <c r="T195"/>
  <c r="R195"/>
  <c r="J195"/>
  <c r="S195" s="1"/>
  <c r="I195"/>
  <c r="Y194"/>
  <c r="X194"/>
  <c r="U194"/>
  <c r="T194"/>
  <c r="R194"/>
  <c r="J194"/>
  <c r="S194" s="1"/>
  <c r="I194"/>
  <c r="Y193"/>
  <c r="X193"/>
  <c r="U193"/>
  <c r="T193"/>
  <c r="S193"/>
  <c r="R193"/>
  <c r="J193"/>
  <c r="I193"/>
  <c r="Y192"/>
  <c r="X192"/>
  <c r="U192"/>
  <c r="T192"/>
  <c r="S192"/>
  <c r="R192"/>
  <c r="J192"/>
  <c r="I192"/>
  <c r="Y191"/>
  <c r="X191"/>
  <c r="U191"/>
  <c r="T191"/>
  <c r="R191"/>
  <c r="J191"/>
  <c r="S191" s="1"/>
  <c r="I191"/>
  <c r="Y190"/>
  <c r="X190"/>
  <c r="U190"/>
  <c r="T190"/>
  <c r="R190"/>
  <c r="J190"/>
  <c r="S190" s="1"/>
  <c r="I190"/>
  <c r="Y189"/>
  <c r="X189"/>
  <c r="U189"/>
  <c r="T189"/>
  <c r="R189"/>
  <c r="J189"/>
  <c r="S189" s="1"/>
  <c r="I189"/>
  <c r="Y188"/>
  <c r="X188"/>
  <c r="U188"/>
  <c r="T188"/>
  <c r="R188"/>
  <c r="J188"/>
  <c r="S188" s="1"/>
  <c r="I188"/>
  <c r="T187"/>
  <c r="R187"/>
  <c r="J187"/>
  <c r="S187" s="1"/>
  <c r="I187"/>
  <c r="Y186"/>
  <c r="X186"/>
  <c r="U186"/>
  <c r="T186"/>
  <c r="R186"/>
  <c r="J186"/>
  <c r="S186" s="1"/>
  <c r="I186"/>
  <c r="Y185"/>
  <c r="X185"/>
  <c r="U185"/>
  <c r="T185"/>
  <c r="R185"/>
  <c r="J185"/>
  <c r="S185" s="1"/>
  <c r="I185"/>
  <c r="Y184"/>
  <c r="X184"/>
  <c r="U184"/>
  <c r="T184"/>
  <c r="R184"/>
  <c r="J184"/>
  <c r="S184" s="1"/>
  <c r="I184"/>
  <c r="Y183"/>
  <c r="X183"/>
  <c r="U183"/>
  <c r="T183"/>
  <c r="R183"/>
  <c r="J183"/>
  <c r="S183" s="1"/>
  <c r="I183"/>
  <c r="Y182"/>
  <c r="X182"/>
  <c r="U182"/>
  <c r="T182"/>
  <c r="S182"/>
  <c r="R182"/>
  <c r="J182"/>
  <c r="I182"/>
  <c r="Y181"/>
  <c r="X181"/>
  <c r="U181"/>
  <c r="T181"/>
  <c r="S181"/>
  <c r="R181"/>
  <c r="J181"/>
  <c r="I181"/>
  <c r="Y180"/>
  <c r="X180"/>
  <c r="U180"/>
  <c r="T180"/>
  <c r="R180"/>
  <c r="J180"/>
  <c r="S180" s="1"/>
  <c r="I180"/>
  <c r="Y179"/>
  <c r="X179"/>
  <c r="U179"/>
  <c r="T179"/>
  <c r="R179"/>
  <c r="J179"/>
  <c r="S179" s="1"/>
  <c r="I179"/>
  <c r="Y178"/>
  <c r="X178"/>
  <c r="U178"/>
  <c r="T178"/>
  <c r="R178"/>
  <c r="J178"/>
  <c r="S178" s="1"/>
  <c r="I178"/>
  <c r="Y177"/>
  <c r="X177"/>
  <c r="U177"/>
  <c r="T177"/>
  <c r="R177"/>
  <c r="J177"/>
  <c r="S177" s="1"/>
  <c r="I177"/>
  <c r="Y176"/>
  <c r="X176"/>
  <c r="U176"/>
  <c r="T176"/>
  <c r="R176"/>
  <c r="J176"/>
  <c r="S176" s="1"/>
  <c r="I176"/>
  <c r="Y175"/>
  <c r="X175"/>
  <c r="U175"/>
  <c r="T175"/>
  <c r="R175"/>
  <c r="J175"/>
  <c r="S175" s="1"/>
  <c r="I175"/>
  <c r="Y174"/>
  <c r="X174"/>
  <c r="U174"/>
  <c r="T174"/>
  <c r="S174"/>
  <c r="R174"/>
  <c r="J174"/>
  <c r="I174"/>
  <c r="Y173"/>
  <c r="X173"/>
  <c r="U173"/>
  <c r="T173"/>
  <c r="S173"/>
  <c r="R173"/>
  <c r="J173"/>
  <c r="I173"/>
  <c r="Y172"/>
  <c r="X172"/>
  <c r="U172"/>
  <c r="T172"/>
  <c r="R172"/>
  <c r="J172"/>
  <c r="S172" s="1"/>
  <c r="I172"/>
  <c r="Y171"/>
  <c r="X171"/>
  <c r="U171"/>
  <c r="T171"/>
  <c r="R171"/>
  <c r="J171"/>
  <c r="S171" s="1"/>
  <c r="I171"/>
  <c r="Y170"/>
  <c r="X170"/>
  <c r="U170"/>
  <c r="T170"/>
  <c r="R170"/>
  <c r="J170"/>
  <c r="S170" s="1"/>
  <c r="I170"/>
  <c r="Y169"/>
  <c r="X169"/>
  <c r="U169"/>
  <c r="T169"/>
  <c r="R169"/>
  <c r="J169"/>
  <c r="S169" s="1"/>
  <c r="I169"/>
  <c r="Y168"/>
  <c r="X168"/>
  <c r="U168"/>
  <c r="T168"/>
  <c r="R168"/>
  <c r="J168"/>
  <c r="S168" s="1"/>
  <c r="I168"/>
  <c r="Y167"/>
  <c r="X167"/>
  <c r="U167"/>
  <c r="T167"/>
  <c r="R167"/>
  <c r="J167"/>
  <c r="S167" s="1"/>
  <c r="I167"/>
  <c r="Y166"/>
  <c r="X166"/>
  <c r="U166"/>
  <c r="T166"/>
  <c r="S166"/>
  <c r="R166"/>
  <c r="J166"/>
  <c r="I166"/>
  <c r="Y165"/>
  <c r="X165"/>
  <c r="U165"/>
  <c r="T165"/>
  <c r="S165"/>
  <c r="R165"/>
  <c r="J165"/>
  <c r="I165"/>
  <c r="Y164"/>
  <c r="X164"/>
  <c r="U164"/>
  <c r="T164"/>
  <c r="R164"/>
  <c r="J164"/>
  <c r="S164" s="1"/>
  <c r="I164"/>
  <c r="Y163"/>
  <c r="X163"/>
  <c r="U163"/>
  <c r="T163"/>
  <c r="R163"/>
  <c r="J163"/>
  <c r="S163" s="1"/>
  <c r="I163"/>
  <c r="Y162"/>
  <c r="X162"/>
  <c r="U162"/>
  <c r="T162"/>
  <c r="R162"/>
  <c r="J162"/>
  <c r="S162" s="1"/>
  <c r="I162"/>
  <c r="Y161"/>
  <c r="X161"/>
  <c r="U161"/>
  <c r="T161"/>
  <c r="R161"/>
  <c r="J161"/>
  <c r="S161" s="1"/>
  <c r="I161"/>
  <c r="U160"/>
  <c r="T160"/>
  <c r="S160"/>
  <c r="R160"/>
  <c r="J160"/>
  <c r="I160"/>
  <c r="Y159"/>
  <c r="X159"/>
  <c r="U159"/>
  <c r="T159"/>
  <c r="S159"/>
  <c r="R159"/>
  <c r="J159"/>
  <c r="I159"/>
  <c r="Y158"/>
  <c r="X158"/>
  <c r="U158"/>
  <c r="T158"/>
  <c r="R158"/>
  <c r="J158"/>
  <c r="S158" s="1"/>
  <c r="I158"/>
  <c r="Y157"/>
  <c r="X157"/>
  <c r="U157"/>
  <c r="T157"/>
  <c r="R157"/>
  <c r="J157"/>
  <c r="S157" s="1"/>
  <c r="I157"/>
  <c r="Y156"/>
  <c r="X156"/>
  <c r="U156"/>
  <c r="T156"/>
  <c r="R156"/>
  <c r="J156"/>
  <c r="S156" s="1"/>
  <c r="I156"/>
  <c r="Y155"/>
  <c r="X155"/>
  <c r="U155"/>
  <c r="T155"/>
  <c r="R155"/>
  <c r="J155"/>
  <c r="S155" s="1"/>
  <c r="I155"/>
  <c r="Y154"/>
  <c r="X154"/>
  <c r="U154"/>
  <c r="T154"/>
  <c r="R154"/>
  <c r="J154"/>
  <c r="S154" s="1"/>
  <c r="I154"/>
  <c r="Y153"/>
  <c r="X153"/>
  <c r="U153"/>
  <c r="T153"/>
  <c r="R153"/>
  <c r="J153"/>
  <c r="S153" s="1"/>
  <c r="I153"/>
  <c r="Y152"/>
  <c r="X152"/>
  <c r="U152"/>
  <c r="T152"/>
  <c r="S152"/>
  <c r="R152"/>
  <c r="J152"/>
  <c r="I152"/>
  <c r="Y151"/>
  <c r="X151"/>
  <c r="U151"/>
  <c r="T151"/>
  <c r="S151"/>
  <c r="R151"/>
  <c r="J151"/>
  <c r="I151"/>
  <c r="Y150"/>
  <c r="X150"/>
  <c r="U150"/>
  <c r="T150"/>
  <c r="R150"/>
  <c r="J150"/>
  <c r="S150" s="1"/>
  <c r="I150"/>
  <c r="Y149"/>
  <c r="X149"/>
  <c r="U149"/>
  <c r="T149"/>
  <c r="R149"/>
  <c r="J149"/>
  <c r="S149" s="1"/>
  <c r="I149"/>
  <c r="Y148"/>
  <c r="X148"/>
  <c r="U148"/>
  <c r="T148"/>
  <c r="R148"/>
  <c r="J148"/>
  <c r="S148" s="1"/>
  <c r="I148"/>
  <c r="Y147"/>
  <c r="X147"/>
  <c r="U147"/>
  <c r="T147"/>
  <c r="R147"/>
  <c r="J147"/>
  <c r="S147" s="1"/>
  <c r="I147"/>
  <c r="Y146"/>
  <c r="X146"/>
  <c r="U146"/>
  <c r="T146"/>
  <c r="R146"/>
  <c r="J146"/>
  <c r="S146" s="1"/>
  <c r="I146"/>
  <c r="Y145"/>
  <c r="X145"/>
  <c r="U145"/>
  <c r="T145"/>
  <c r="R145"/>
  <c r="J145"/>
  <c r="S145" s="1"/>
  <c r="I145"/>
  <c r="Y144"/>
  <c r="X144"/>
  <c r="U144"/>
  <c r="T144"/>
  <c r="S144"/>
  <c r="R144"/>
  <c r="J144"/>
  <c r="I144"/>
  <c r="Y143"/>
  <c r="X143"/>
  <c r="U143"/>
  <c r="T143"/>
  <c r="S143"/>
  <c r="R143"/>
  <c r="J143"/>
  <c r="I143"/>
  <c r="Y142"/>
  <c r="X142"/>
  <c r="U142"/>
  <c r="T142"/>
  <c r="R142"/>
  <c r="J142"/>
  <c r="S142" s="1"/>
  <c r="I142"/>
  <c r="Y141"/>
  <c r="X141"/>
  <c r="U141"/>
  <c r="T141"/>
  <c r="R141"/>
  <c r="J141"/>
  <c r="S141" s="1"/>
  <c r="I141"/>
  <c r="Y140"/>
  <c r="X140"/>
  <c r="U140"/>
  <c r="T140"/>
  <c r="R140"/>
  <c r="J140"/>
  <c r="S140" s="1"/>
  <c r="I140"/>
  <c r="Y139"/>
  <c r="X139"/>
  <c r="U139"/>
  <c r="T139"/>
  <c r="R139"/>
  <c r="J139"/>
  <c r="S139" s="1"/>
  <c r="I139"/>
  <c r="Y138"/>
  <c r="X138"/>
  <c r="U138"/>
  <c r="T138"/>
  <c r="R138"/>
  <c r="J138"/>
  <c r="S138" s="1"/>
  <c r="I138"/>
  <c r="Y137"/>
  <c r="X137"/>
  <c r="U137"/>
  <c r="T137"/>
  <c r="R137"/>
  <c r="J137"/>
  <c r="S137" s="1"/>
  <c r="I137"/>
  <c r="Y136"/>
  <c r="X136"/>
  <c r="U136"/>
  <c r="T136"/>
  <c r="S136"/>
  <c r="R136"/>
  <c r="J136"/>
  <c r="I136"/>
  <c r="Y135"/>
  <c r="X135"/>
  <c r="U135"/>
  <c r="T135"/>
  <c r="S135"/>
  <c r="R135"/>
  <c r="J135"/>
  <c r="I135"/>
  <c r="Y134"/>
  <c r="X134"/>
  <c r="U134"/>
  <c r="T134"/>
  <c r="R134"/>
  <c r="J134"/>
  <c r="S134" s="1"/>
  <c r="I134"/>
  <c r="Y133"/>
  <c r="X133"/>
  <c r="U133"/>
  <c r="T133"/>
  <c r="R133"/>
  <c r="J133"/>
  <c r="S133" s="1"/>
  <c r="I133"/>
  <c r="Y132"/>
  <c r="X132"/>
  <c r="U132"/>
  <c r="T132"/>
  <c r="R132"/>
  <c r="J132"/>
  <c r="S132" s="1"/>
  <c r="I132"/>
  <c r="Y131"/>
  <c r="X131"/>
  <c r="U131"/>
  <c r="T131"/>
  <c r="R131"/>
  <c r="J131"/>
  <c r="S131" s="1"/>
  <c r="I131"/>
  <c r="Y130"/>
  <c r="X130"/>
  <c r="U130"/>
  <c r="T130"/>
  <c r="R130"/>
  <c r="J130"/>
  <c r="S130" s="1"/>
  <c r="I130"/>
  <c r="Y129"/>
  <c r="X129"/>
  <c r="U129"/>
  <c r="T129"/>
  <c r="R129"/>
  <c r="J129"/>
  <c r="S129" s="1"/>
  <c r="I129"/>
  <c r="Y128"/>
  <c r="X128"/>
  <c r="U128"/>
  <c r="T128"/>
  <c r="S128"/>
  <c r="R128"/>
  <c r="J128"/>
  <c r="I128"/>
  <c r="Y127"/>
  <c r="X127"/>
  <c r="U127"/>
  <c r="T127"/>
  <c r="S127"/>
  <c r="R127"/>
  <c r="J127"/>
  <c r="I127"/>
  <c r="Y126"/>
  <c r="X126"/>
  <c r="U126"/>
  <c r="T126"/>
  <c r="R126"/>
  <c r="J126"/>
  <c r="S126" s="1"/>
  <c r="I126"/>
  <c r="Y125"/>
  <c r="X125"/>
  <c r="U125"/>
  <c r="T125"/>
  <c r="R125"/>
  <c r="J125"/>
  <c r="S125" s="1"/>
  <c r="I125"/>
  <c r="Y124"/>
  <c r="X124"/>
  <c r="U124"/>
  <c r="T124"/>
  <c r="R124"/>
  <c r="J124"/>
  <c r="S124" s="1"/>
  <c r="I124"/>
  <c r="Y123"/>
  <c r="X123"/>
  <c r="U123"/>
  <c r="T123"/>
  <c r="R123"/>
  <c r="J123"/>
  <c r="S123" s="1"/>
  <c r="I123"/>
  <c r="I122"/>
  <c r="Y121"/>
  <c r="X121"/>
  <c r="U121"/>
  <c r="T121"/>
  <c r="R121"/>
  <c r="J121"/>
  <c r="S121" s="1"/>
  <c r="I121"/>
  <c r="Y120"/>
  <c r="X120"/>
  <c r="U120"/>
  <c r="T120"/>
  <c r="R120"/>
  <c r="J120"/>
  <c r="S120" s="1"/>
  <c r="I120"/>
  <c r="X119"/>
  <c r="U119"/>
  <c r="T119"/>
  <c r="R119"/>
  <c r="J119"/>
  <c r="S119" s="1"/>
  <c r="I119"/>
  <c r="I118"/>
  <c r="Y117"/>
  <c r="X117"/>
  <c r="U117"/>
  <c r="T117"/>
  <c r="R117"/>
  <c r="J117"/>
  <c r="S117" s="1"/>
  <c r="I117"/>
  <c r="Y116"/>
  <c r="X116"/>
  <c r="U116"/>
  <c r="T116"/>
  <c r="R116"/>
  <c r="J116"/>
  <c r="S116" s="1"/>
  <c r="I116"/>
  <c r="Y115"/>
  <c r="X115"/>
  <c r="U115"/>
  <c r="T115"/>
  <c r="S115"/>
  <c r="R115"/>
  <c r="J115"/>
  <c r="I115"/>
  <c r="Y114"/>
  <c r="X114"/>
  <c r="U114"/>
  <c r="T114"/>
  <c r="S114"/>
  <c r="R114"/>
  <c r="J114"/>
  <c r="I114"/>
  <c r="Y113"/>
  <c r="X113"/>
  <c r="U113"/>
  <c r="T113"/>
  <c r="R113"/>
  <c r="J113"/>
  <c r="S113" s="1"/>
  <c r="I113"/>
  <c r="Y112"/>
  <c r="X112"/>
  <c r="U112"/>
  <c r="T112"/>
  <c r="R112"/>
  <c r="J112"/>
  <c r="S112" s="1"/>
  <c r="I112"/>
  <c r="Y111"/>
  <c r="X111"/>
  <c r="U111"/>
  <c r="T111"/>
  <c r="R111"/>
  <c r="J111"/>
  <c r="S111" s="1"/>
  <c r="I111"/>
  <c r="Y110"/>
  <c r="X110"/>
  <c r="U110"/>
  <c r="T110"/>
  <c r="R110"/>
  <c r="J110"/>
  <c r="S110" s="1"/>
  <c r="I110"/>
  <c r="U109"/>
  <c r="T109"/>
  <c r="S109"/>
  <c r="R109"/>
  <c r="J109"/>
  <c r="I109"/>
  <c r="Y108"/>
  <c r="X108"/>
  <c r="U108"/>
  <c r="T108"/>
  <c r="S108"/>
  <c r="R108"/>
  <c r="J108"/>
  <c r="I108"/>
  <c r="Y107"/>
  <c r="X107"/>
  <c r="U107"/>
  <c r="T107"/>
  <c r="R107"/>
  <c r="J107"/>
  <c r="S107" s="1"/>
  <c r="I107"/>
  <c r="Y106"/>
  <c r="X106"/>
  <c r="U106"/>
  <c r="T106"/>
  <c r="R106"/>
  <c r="J106"/>
  <c r="S106" s="1"/>
  <c r="I106"/>
  <c r="Y105"/>
  <c r="X105"/>
  <c r="U105"/>
  <c r="T105"/>
  <c r="R105"/>
  <c r="J105"/>
  <c r="S105" s="1"/>
  <c r="I105"/>
  <c r="Y104"/>
  <c r="X104"/>
  <c r="U104"/>
  <c r="T104"/>
  <c r="R104"/>
  <c r="J104"/>
  <c r="S104" s="1"/>
  <c r="I104"/>
  <c r="Y103"/>
  <c r="X103"/>
  <c r="U103"/>
  <c r="T103"/>
  <c r="R103"/>
  <c r="J103"/>
  <c r="S103" s="1"/>
  <c r="I103"/>
  <c r="Y102"/>
  <c r="X102"/>
  <c r="U102"/>
  <c r="T102"/>
  <c r="R102"/>
  <c r="J102"/>
  <c r="S102" s="1"/>
  <c r="I102"/>
  <c r="Y101"/>
  <c r="X101"/>
  <c r="U101"/>
  <c r="T101"/>
  <c r="S101"/>
  <c r="R101"/>
  <c r="J101"/>
  <c r="I101"/>
  <c r="Y100"/>
  <c r="X100"/>
  <c r="U100"/>
  <c r="T100"/>
  <c r="S100"/>
  <c r="R100"/>
  <c r="J100"/>
  <c r="I100"/>
  <c r="Y99"/>
  <c r="X99"/>
  <c r="U99"/>
  <c r="T99"/>
  <c r="R99"/>
  <c r="J99"/>
  <c r="S99" s="1"/>
  <c r="I99"/>
  <c r="Y98"/>
  <c r="X98"/>
  <c r="U98"/>
  <c r="T98"/>
  <c r="R98"/>
  <c r="J98"/>
  <c r="S98" s="1"/>
  <c r="Y97"/>
  <c r="X97"/>
  <c r="U97"/>
  <c r="T97"/>
  <c r="R97"/>
  <c r="J97"/>
  <c r="S97" s="1"/>
  <c r="I97"/>
  <c r="Y96"/>
  <c r="X96"/>
  <c r="U96"/>
  <c r="T96"/>
  <c r="S96"/>
  <c r="R96"/>
  <c r="J96"/>
  <c r="I96"/>
  <c r="Y95"/>
  <c r="X95"/>
  <c r="U95"/>
  <c r="T95"/>
  <c r="S95"/>
  <c r="R95"/>
  <c r="J95"/>
  <c r="I95"/>
  <c r="Y94"/>
  <c r="X94"/>
  <c r="U94"/>
  <c r="T94"/>
  <c r="R94"/>
  <c r="J94"/>
  <c r="S94" s="1"/>
  <c r="I94"/>
  <c r="Y93"/>
  <c r="X93"/>
  <c r="U93"/>
  <c r="T93"/>
  <c r="R93"/>
  <c r="J93"/>
  <c r="S93" s="1"/>
  <c r="I93"/>
  <c r="U92"/>
  <c r="T92"/>
  <c r="R92"/>
  <c r="J92"/>
  <c r="S92" s="1"/>
  <c r="I92"/>
  <c r="Y91"/>
  <c r="X91"/>
  <c r="U91"/>
  <c r="T91"/>
  <c r="R91"/>
  <c r="J91"/>
  <c r="S91" s="1"/>
  <c r="I91"/>
  <c r="Y90"/>
  <c r="X90"/>
  <c r="U90"/>
  <c r="T90"/>
  <c r="R90"/>
  <c r="J90"/>
  <c r="S90" s="1"/>
  <c r="I90"/>
  <c r="T89"/>
  <c r="J89"/>
  <c r="S89" s="1"/>
  <c r="I89"/>
  <c r="Y88"/>
  <c r="X88"/>
  <c r="U88"/>
  <c r="T88"/>
  <c r="R88"/>
  <c r="J88"/>
  <c r="S88" s="1"/>
  <c r="I88"/>
  <c r="Y87"/>
  <c r="X87"/>
  <c r="U87"/>
  <c r="T87"/>
  <c r="R87"/>
  <c r="J87"/>
  <c r="S87" s="1"/>
  <c r="I87"/>
  <c r="Y86"/>
  <c r="X86"/>
  <c r="U86"/>
  <c r="T86"/>
  <c r="S86"/>
  <c r="R86"/>
  <c r="J86"/>
  <c r="I86"/>
  <c r="Y85"/>
  <c r="X85"/>
  <c r="U85"/>
  <c r="T85"/>
  <c r="S85"/>
  <c r="R85"/>
  <c r="J85"/>
  <c r="I85"/>
  <c r="Y84"/>
  <c r="X84"/>
  <c r="U84"/>
  <c r="T84"/>
  <c r="R84"/>
  <c r="J84"/>
  <c r="S84" s="1"/>
  <c r="I84"/>
  <c r="Y83"/>
  <c r="X83"/>
  <c r="U83"/>
  <c r="T83"/>
  <c r="R83"/>
  <c r="J83"/>
  <c r="S83" s="1"/>
  <c r="I83"/>
  <c r="Y82"/>
  <c r="X82"/>
  <c r="U82"/>
  <c r="T82"/>
  <c r="R82"/>
  <c r="J82"/>
  <c r="S82" s="1"/>
  <c r="I82"/>
  <c r="Y81"/>
  <c r="X81"/>
  <c r="U81"/>
  <c r="T81"/>
  <c r="R81"/>
  <c r="J81"/>
  <c r="S81" s="1"/>
  <c r="I81"/>
  <c r="Y80"/>
  <c r="X80"/>
  <c r="U80"/>
  <c r="T80"/>
  <c r="R80"/>
  <c r="J80"/>
  <c r="S80" s="1"/>
  <c r="I80"/>
  <c r="Y79"/>
  <c r="X79"/>
  <c r="U79"/>
  <c r="T79"/>
  <c r="R79"/>
  <c r="J79"/>
  <c r="S79" s="1"/>
  <c r="I79"/>
  <c r="Y78"/>
  <c r="X78"/>
  <c r="U78"/>
  <c r="T78"/>
  <c r="S78"/>
  <c r="R78"/>
  <c r="J78"/>
  <c r="I78"/>
  <c r="Y77"/>
  <c r="X77"/>
  <c r="U77"/>
  <c r="T77"/>
  <c r="S77"/>
  <c r="R77"/>
  <c r="J77"/>
  <c r="I77"/>
  <c r="Y76"/>
  <c r="X76"/>
  <c r="U76"/>
  <c r="T76"/>
  <c r="R76"/>
  <c r="J76"/>
  <c r="S76" s="1"/>
  <c r="I76"/>
  <c r="Y75"/>
  <c r="X75"/>
  <c r="U75"/>
  <c r="T75"/>
  <c r="R75"/>
  <c r="J75"/>
  <c r="S75" s="1"/>
  <c r="I75"/>
  <c r="Y74"/>
  <c r="X74"/>
  <c r="U74"/>
  <c r="T74"/>
  <c r="R74"/>
  <c r="J74"/>
  <c r="S74" s="1"/>
  <c r="I74"/>
  <c r="X73"/>
  <c r="U73"/>
  <c r="T73"/>
  <c r="S73"/>
  <c r="R73"/>
  <c r="J73"/>
  <c r="I73"/>
  <c r="Y72"/>
  <c r="X72"/>
  <c r="U72"/>
  <c r="T72"/>
  <c r="S72"/>
  <c r="R72"/>
  <c r="J72"/>
  <c r="I72"/>
  <c r="Y71"/>
  <c r="X71"/>
  <c r="U71"/>
  <c r="T71"/>
  <c r="R71"/>
  <c r="J71"/>
  <c r="S71" s="1"/>
  <c r="I71"/>
  <c r="Y70"/>
  <c r="X70"/>
  <c r="U70"/>
  <c r="T70"/>
  <c r="R70"/>
  <c r="J70"/>
  <c r="S70" s="1"/>
  <c r="I70"/>
  <c r="Y69"/>
  <c r="X69"/>
  <c r="U69"/>
  <c r="T69"/>
  <c r="R69"/>
  <c r="J69"/>
  <c r="I69"/>
  <c r="Y68"/>
  <c r="X68"/>
  <c r="U68"/>
  <c r="T68"/>
  <c r="R68"/>
  <c r="J68"/>
  <c r="S68" s="1"/>
  <c r="I68"/>
  <c r="Y67"/>
  <c r="X67"/>
  <c r="U67"/>
  <c r="T67"/>
  <c r="R67"/>
  <c r="J67"/>
  <c r="S67" s="1"/>
  <c r="I67"/>
  <c r="R66"/>
  <c r="J66"/>
  <c r="I66"/>
  <c r="Y65"/>
  <c r="X65"/>
  <c r="U65"/>
  <c r="T65"/>
  <c r="R65"/>
  <c r="J65"/>
  <c r="S65" s="1"/>
  <c r="I65"/>
  <c r="Y64"/>
  <c r="X64"/>
  <c r="U64"/>
  <c r="T64"/>
  <c r="R64"/>
  <c r="J64"/>
  <c r="S64" s="1"/>
  <c r="I64"/>
  <c r="Y63"/>
  <c r="X63"/>
  <c r="U63"/>
  <c r="T63"/>
  <c r="R63"/>
  <c r="J63"/>
  <c r="S63" s="1"/>
  <c r="I63"/>
  <c r="Y62"/>
  <c r="X62"/>
  <c r="U62"/>
  <c r="T62"/>
  <c r="R62"/>
  <c r="J62"/>
  <c r="S62" s="1"/>
  <c r="I62"/>
  <c r="Y61"/>
  <c r="X61"/>
  <c r="U61"/>
  <c r="T61"/>
  <c r="R61"/>
  <c r="J61"/>
  <c r="S61" s="1"/>
  <c r="I61"/>
  <c r="Y60"/>
  <c r="X60"/>
  <c r="U60"/>
  <c r="T60"/>
  <c r="R60"/>
  <c r="J60"/>
  <c r="S60" s="1"/>
  <c r="I60"/>
  <c r="Y59"/>
  <c r="X59"/>
  <c r="U59"/>
  <c r="T59"/>
  <c r="S59"/>
  <c r="R59"/>
  <c r="J59"/>
  <c r="I59"/>
  <c r="Y58"/>
  <c r="X58"/>
  <c r="U58"/>
  <c r="T58"/>
  <c r="S58"/>
  <c r="R58"/>
  <c r="J58"/>
  <c r="I58"/>
  <c r="Y57"/>
  <c r="X57"/>
  <c r="U57"/>
  <c r="T57"/>
  <c r="R57"/>
  <c r="J57"/>
  <c r="S57" s="1"/>
  <c r="I57"/>
  <c r="Y56"/>
  <c r="X56"/>
  <c r="U56"/>
  <c r="T56"/>
  <c r="R56"/>
  <c r="J56"/>
  <c r="S56" s="1"/>
  <c r="I56"/>
  <c r="Y55"/>
  <c r="X55"/>
  <c r="U55"/>
  <c r="T55"/>
  <c r="R55"/>
  <c r="J55"/>
  <c r="S55" s="1"/>
  <c r="I55"/>
  <c r="Y54"/>
  <c r="X54"/>
  <c r="U54"/>
  <c r="T54"/>
  <c r="R54"/>
  <c r="J54"/>
  <c r="S54" s="1"/>
  <c r="I54"/>
  <c r="Y53"/>
  <c r="X53"/>
  <c r="U53"/>
  <c r="T53"/>
  <c r="R53"/>
  <c r="J53"/>
  <c r="S53" s="1"/>
  <c r="I53"/>
  <c r="I52"/>
  <c r="Y51"/>
  <c r="X51"/>
  <c r="U51"/>
  <c r="T51"/>
  <c r="R51"/>
  <c r="J51"/>
  <c r="S51" s="1"/>
  <c r="I51"/>
  <c r="Y50"/>
  <c r="X50"/>
  <c r="U50"/>
  <c r="T50"/>
  <c r="R50"/>
  <c r="J50"/>
  <c r="S50" s="1"/>
  <c r="I50"/>
  <c r="Y49"/>
  <c r="X49"/>
  <c r="U49"/>
  <c r="T49"/>
  <c r="R49"/>
  <c r="J49"/>
  <c r="S49" s="1"/>
  <c r="I49"/>
  <c r="Y48"/>
  <c r="X48"/>
  <c r="U48"/>
  <c r="T48"/>
  <c r="R48"/>
  <c r="J48"/>
  <c r="S48" s="1"/>
  <c r="I48"/>
  <c r="Y47"/>
  <c r="X47"/>
  <c r="U47"/>
  <c r="T47"/>
  <c r="S47"/>
  <c r="R47"/>
  <c r="J47"/>
  <c r="I47"/>
  <c r="Y46"/>
  <c r="X46"/>
  <c r="U46"/>
  <c r="T46"/>
  <c r="S46"/>
  <c r="R46"/>
  <c r="J46"/>
  <c r="I46"/>
  <c r="Y45"/>
  <c r="X45"/>
  <c r="U45"/>
  <c r="T45"/>
  <c r="R45"/>
  <c r="J45"/>
  <c r="S45" s="1"/>
  <c r="I45"/>
  <c r="Y44"/>
  <c r="X44"/>
  <c r="U44"/>
  <c r="T44"/>
  <c r="R44"/>
  <c r="J44"/>
  <c r="S44" s="1"/>
  <c r="I44"/>
  <c r="Y43"/>
  <c r="X43"/>
  <c r="U43"/>
  <c r="T43"/>
  <c r="R43"/>
  <c r="J43"/>
  <c r="S43" s="1"/>
  <c r="I43"/>
  <c r="Y42"/>
  <c r="X42"/>
  <c r="U42"/>
  <c r="T42"/>
  <c r="R42"/>
  <c r="J42"/>
  <c r="S42" s="1"/>
  <c r="I42"/>
  <c r="Y41"/>
  <c r="X41"/>
  <c r="U41"/>
  <c r="T41"/>
  <c r="R41"/>
  <c r="J41"/>
  <c r="S41" s="1"/>
  <c r="I41"/>
  <c r="Y40"/>
  <c r="X40"/>
  <c r="U40"/>
  <c r="T40"/>
  <c r="R40"/>
  <c r="J40"/>
  <c r="S40" s="1"/>
  <c r="I40"/>
  <c r="Y39"/>
  <c r="X39"/>
  <c r="U39"/>
  <c r="T39"/>
  <c r="S39"/>
  <c r="R39"/>
  <c r="J39"/>
  <c r="I39"/>
  <c r="Y38"/>
  <c r="X38"/>
  <c r="U38"/>
  <c r="T38"/>
  <c r="S38"/>
  <c r="R38"/>
  <c r="J38"/>
  <c r="I38"/>
  <c r="Y37"/>
  <c r="X37"/>
  <c r="U37"/>
  <c r="T37"/>
  <c r="R37"/>
  <c r="J37"/>
  <c r="S37" s="1"/>
  <c r="I37"/>
  <c r="Y36"/>
  <c r="X36"/>
  <c r="U36"/>
  <c r="T36"/>
  <c r="R36"/>
  <c r="J36"/>
  <c r="S36" s="1"/>
  <c r="I36"/>
  <c r="Y35"/>
  <c r="X35"/>
  <c r="U35"/>
  <c r="T35"/>
  <c r="R35"/>
  <c r="J35"/>
  <c r="S35" s="1"/>
  <c r="I35"/>
  <c r="Y34"/>
  <c r="X34"/>
  <c r="U34"/>
  <c r="T34"/>
  <c r="R34"/>
  <c r="J34"/>
  <c r="S34" s="1"/>
  <c r="I34"/>
  <c r="Y33"/>
  <c r="X33"/>
  <c r="U33"/>
  <c r="T33"/>
  <c r="R33"/>
  <c r="J33"/>
  <c r="S33" s="1"/>
  <c r="I33"/>
  <c r="Y32"/>
  <c r="X32"/>
  <c r="U32"/>
  <c r="T32"/>
  <c r="R32"/>
  <c r="J32"/>
  <c r="S32" s="1"/>
  <c r="I32"/>
  <c r="Y31"/>
  <c r="X31"/>
  <c r="U31"/>
  <c r="T31"/>
  <c r="S31"/>
  <c r="R31"/>
  <c r="J31"/>
  <c r="I31"/>
  <c r="Y30"/>
  <c r="X30"/>
  <c r="U30"/>
  <c r="T30"/>
  <c r="S30"/>
  <c r="R30"/>
  <c r="J30"/>
  <c r="I30"/>
  <c r="U29"/>
  <c r="T29"/>
  <c r="R29"/>
  <c r="J29"/>
  <c r="S29" s="1"/>
  <c r="I29"/>
  <c r="Y28"/>
  <c r="X28"/>
  <c r="U28"/>
  <c r="T28"/>
  <c r="R28"/>
  <c r="J28"/>
  <c r="S28" s="1"/>
  <c r="I28"/>
  <c r="Y27"/>
  <c r="X27"/>
  <c r="U27"/>
  <c r="T27"/>
  <c r="R27"/>
  <c r="J27"/>
  <c r="S27" s="1"/>
  <c r="I27"/>
  <c r="Y26"/>
  <c r="X26"/>
  <c r="U26"/>
  <c r="T26"/>
  <c r="R26"/>
  <c r="J26"/>
  <c r="S26" s="1"/>
  <c r="I26"/>
  <c r="Y25"/>
  <c r="X25"/>
  <c r="U25"/>
  <c r="T25"/>
  <c r="S25"/>
  <c r="R25"/>
  <c r="J25"/>
  <c r="I25"/>
  <c r="Y24"/>
  <c r="X24"/>
  <c r="U24"/>
  <c r="T24"/>
  <c r="S24"/>
  <c r="R24"/>
  <c r="J24"/>
  <c r="I24"/>
  <c r="Y23"/>
  <c r="X23"/>
  <c r="U23"/>
  <c r="T23"/>
  <c r="R23"/>
  <c r="J23"/>
  <c r="S23" s="1"/>
  <c r="I23"/>
  <c r="Y22"/>
  <c r="X22"/>
  <c r="U22"/>
  <c r="T22"/>
  <c r="R22"/>
  <c r="J22"/>
  <c r="S22" s="1"/>
  <c r="I22"/>
  <c r="Y21"/>
  <c r="X21"/>
  <c r="U21"/>
  <c r="T21"/>
  <c r="R21"/>
  <c r="J21"/>
  <c r="S21" s="1"/>
  <c r="I21"/>
  <c r="U20"/>
  <c r="T20"/>
  <c r="R20"/>
  <c r="J20"/>
  <c r="S20" s="1"/>
  <c r="I20"/>
  <c r="Y19"/>
  <c r="X19"/>
  <c r="U19"/>
  <c r="T19"/>
  <c r="S19"/>
  <c r="R19"/>
  <c r="J19"/>
  <c r="I19"/>
  <c r="Y18"/>
  <c r="X18"/>
  <c r="U18"/>
  <c r="T18"/>
  <c r="S18"/>
  <c r="R18"/>
  <c r="J18"/>
  <c r="I18"/>
  <c r="Y17"/>
  <c r="X17"/>
  <c r="U17"/>
  <c r="T17"/>
  <c r="R17"/>
  <c r="J17"/>
  <c r="S17" s="1"/>
  <c r="I17"/>
  <c r="U16"/>
  <c r="T16"/>
  <c r="S16"/>
  <c r="R16"/>
  <c r="J16"/>
  <c r="I16"/>
  <c r="U15"/>
  <c r="T15"/>
  <c r="R15"/>
  <c r="J15"/>
  <c r="S15" s="1"/>
  <c r="I15"/>
  <c r="Y14"/>
  <c r="X14"/>
  <c r="U14"/>
  <c r="T14"/>
  <c r="R14"/>
  <c r="J14"/>
  <c r="S14" s="1"/>
  <c r="I14"/>
  <c r="Y13"/>
  <c r="X13"/>
  <c r="U13"/>
  <c r="T13"/>
  <c r="R13"/>
  <c r="J13"/>
  <c r="S13" s="1"/>
  <c r="I13"/>
  <c r="Y12"/>
  <c r="X12"/>
  <c r="U12"/>
  <c r="T12"/>
  <c r="R12"/>
  <c r="J12"/>
  <c r="S12" s="1"/>
  <c r="I12"/>
  <c r="Y11"/>
  <c r="X11"/>
  <c r="V11"/>
  <c r="V12" s="1"/>
  <c r="V13" s="1"/>
  <c r="V14" s="1"/>
  <c r="V15" s="1"/>
  <c r="V16" s="1"/>
  <c r="V17" s="1"/>
  <c r="V18" s="1"/>
  <c r="V19" s="1"/>
  <c r="V20" s="1"/>
  <c r="V21" s="1"/>
  <c r="V22" s="1"/>
  <c r="V23" s="1"/>
  <c r="V24" s="1"/>
  <c r="V25" s="1"/>
  <c r="V26" s="1"/>
  <c r="V27" s="1"/>
  <c r="V28" s="1"/>
  <c r="V29" s="1"/>
  <c r="V30" s="1"/>
  <c r="V31" s="1"/>
  <c r="V32" s="1"/>
  <c r="V33" s="1"/>
  <c r="V34" s="1"/>
  <c r="V35" s="1"/>
  <c r="V36" s="1"/>
  <c r="V37" s="1"/>
  <c r="V38" s="1"/>
  <c r="V39" s="1"/>
  <c r="V40" s="1"/>
  <c r="V41" s="1"/>
  <c r="V42" s="1"/>
  <c r="V43" s="1"/>
  <c r="V44" s="1"/>
  <c r="V45" s="1"/>
  <c r="V46" s="1"/>
  <c r="V47" s="1"/>
  <c r="V48" s="1"/>
  <c r="V49" s="1"/>
  <c r="V50" s="1"/>
  <c r="V51" s="1"/>
  <c r="V53" s="1"/>
  <c r="V54" s="1"/>
  <c r="V55" s="1"/>
  <c r="V56" s="1"/>
  <c r="V57" s="1"/>
  <c r="V58" s="1"/>
  <c r="V59" s="1"/>
  <c r="V60" s="1"/>
  <c r="V61" s="1"/>
  <c r="V62" s="1"/>
  <c r="V63" s="1"/>
  <c r="V64" s="1"/>
  <c r="V65" s="1"/>
  <c r="V66" s="1"/>
  <c r="V67" s="1"/>
  <c r="V68" s="1"/>
  <c r="V69" s="1"/>
  <c r="V70" s="1"/>
  <c r="V71" s="1"/>
  <c r="V72" s="1"/>
  <c r="V73" s="1"/>
  <c r="V74" s="1"/>
  <c r="V75" s="1"/>
  <c r="V76" s="1"/>
  <c r="V77" s="1"/>
  <c r="V78" s="1"/>
  <c r="V79" s="1"/>
  <c r="V80" s="1"/>
  <c r="V81" s="1"/>
  <c r="V82" s="1"/>
  <c r="V83" s="1"/>
  <c r="V84" s="1"/>
  <c r="V85" s="1"/>
  <c r="V86" s="1"/>
  <c r="V87" s="1"/>
  <c r="V88" s="1"/>
  <c r="V89" s="1"/>
  <c r="V90" s="1"/>
  <c r="V91" s="1"/>
  <c r="V92" s="1"/>
  <c r="V93" s="1"/>
  <c r="V94" s="1"/>
  <c r="V95" s="1"/>
  <c r="V96" s="1"/>
  <c r="V97" s="1"/>
  <c r="V98" s="1"/>
  <c r="V99" s="1"/>
  <c r="V100" s="1"/>
  <c r="V101" s="1"/>
  <c r="V102" s="1"/>
  <c r="V103" s="1"/>
  <c r="V104" s="1"/>
  <c r="V105" s="1"/>
  <c r="V106" s="1"/>
  <c r="V107" s="1"/>
  <c r="V108" s="1"/>
  <c r="V109" s="1"/>
  <c r="V110" s="1"/>
  <c r="V111" s="1"/>
  <c r="V112" s="1"/>
  <c r="V113" s="1"/>
  <c r="V114" s="1"/>
  <c r="V115" s="1"/>
  <c r="V116" s="1"/>
  <c r="V117" s="1"/>
  <c r="V119" s="1"/>
  <c r="V120" s="1"/>
  <c r="V121" s="1"/>
  <c r="V123" s="1"/>
  <c r="V124" s="1"/>
  <c r="V125" s="1"/>
  <c r="V126" s="1"/>
  <c r="V127" s="1"/>
  <c r="V128" s="1"/>
  <c r="V129" s="1"/>
  <c r="V130" s="1"/>
  <c r="V131" s="1"/>
  <c r="V132" s="1"/>
  <c r="V133" s="1"/>
  <c r="V134" s="1"/>
  <c r="V135" s="1"/>
  <c r="V136" s="1"/>
  <c r="V137" s="1"/>
  <c r="V138" s="1"/>
  <c r="V139" s="1"/>
  <c r="V140" s="1"/>
  <c r="V141" s="1"/>
  <c r="V142" s="1"/>
  <c r="V143" s="1"/>
  <c r="V144" s="1"/>
  <c r="V145" s="1"/>
  <c r="V146" s="1"/>
  <c r="V147" s="1"/>
  <c r="V148" s="1"/>
  <c r="V149" s="1"/>
  <c r="V150" s="1"/>
  <c r="V151" s="1"/>
  <c r="V152" s="1"/>
  <c r="V153" s="1"/>
  <c r="V154" s="1"/>
  <c r="V155" s="1"/>
  <c r="V156" s="1"/>
  <c r="V157" s="1"/>
  <c r="V158" s="1"/>
  <c r="V159" s="1"/>
  <c r="V160" s="1"/>
  <c r="V161" s="1"/>
  <c r="V162" s="1"/>
  <c r="V163" s="1"/>
  <c r="V164" s="1"/>
  <c r="V165" s="1"/>
  <c r="V166" s="1"/>
  <c r="V167" s="1"/>
  <c r="V168" s="1"/>
  <c r="V169" s="1"/>
  <c r="V170" s="1"/>
  <c r="V171" s="1"/>
  <c r="V172" s="1"/>
  <c r="V173" s="1"/>
  <c r="V174" s="1"/>
  <c r="V175" s="1"/>
  <c r="V176" s="1"/>
  <c r="V177" s="1"/>
  <c r="V178" s="1"/>
  <c r="V179" s="1"/>
  <c r="V180" s="1"/>
  <c r="V181" s="1"/>
  <c r="V182" s="1"/>
  <c r="V183" s="1"/>
  <c r="V184" s="1"/>
  <c r="V185" s="1"/>
  <c r="V186" s="1"/>
  <c r="V187" s="1"/>
  <c r="V188" s="1"/>
  <c r="V189" s="1"/>
  <c r="V190" s="1"/>
  <c r="V191" s="1"/>
  <c r="V192" s="1"/>
  <c r="V193" s="1"/>
  <c r="V194" s="1"/>
  <c r="V195" s="1"/>
  <c r="V196" s="1"/>
  <c r="V197" s="1"/>
  <c r="V198" s="1"/>
  <c r="V199" s="1"/>
  <c r="V200" s="1"/>
  <c r="V201" s="1"/>
  <c r="V202" s="1"/>
  <c r="V203" s="1"/>
  <c r="V204" s="1"/>
  <c r="V205" s="1"/>
  <c r="V206" s="1"/>
  <c r="V207" s="1"/>
  <c r="V208" s="1"/>
  <c r="V209" s="1"/>
  <c r="V210" s="1"/>
  <c r="V211" s="1"/>
  <c r="V212" s="1"/>
  <c r="V213" s="1"/>
  <c r="V214" s="1"/>
  <c r="V215" s="1"/>
  <c r="V216" s="1"/>
  <c r="V217" s="1"/>
  <c r="V218" s="1"/>
  <c r="V219" s="1"/>
  <c r="V220" s="1"/>
  <c r="V222" s="1"/>
  <c r="V223" s="1"/>
  <c r="V224" s="1"/>
  <c r="V225" s="1"/>
  <c r="V226" s="1"/>
  <c r="V227" s="1"/>
  <c r="V228" s="1"/>
  <c r="V229" s="1"/>
  <c r="V230" s="1"/>
  <c r="V231" s="1"/>
  <c r="V232" s="1"/>
  <c r="V233" s="1"/>
  <c r="V234" s="1"/>
  <c r="V235" s="1"/>
  <c r="V236" s="1"/>
  <c r="V237" s="1"/>
  <c r="V238" s="1"/>
  <c r="V239" s="1"/>
  <c r="V240" s="1"/>
  <c r="V241" s="1"/>
  <c r="V242" s="1"/>
  <c r="V243" s="1"/>
  <c r="V244" s="1"/>
  <c r="V245" s="1"/>
  <c r="V246" s="1"/>
  <c r="V247" s="1"/>
  <c r="V248" s="1"/>
  <c r="V249" s="1"/>
  <c r="V250" s="1"/>
  <c r="V251" s="1"/>
  <c r="V252" s="1"/>
  <c r="V253" s="1"/>
  <c r="V254" s="1"/>
  <c r="V255" s="1"/>
  <c r="V256" s="1"/>
  <c r="V257" s="1"/>
  <c r="V258" s="1"/>
  <c r="V259" s="1"/>
  <c r="V260" s="1"/>
  <c r="V261" s="1"/>
  <c r="V262" s="1"/>
  <c r="V263" s="1"/>
  <c r="V264" s="1"/>
  <c r="V265" s="1"/>
  <c r="V266" s="1"/>
  <c r="V267" s="1"/>
  <c r="V268" s="1"/>
  <c r="V269" s="1"/>
  <c r="V270" s="1"/>
  <c r="V271" s="1"/>
  <c r="V272" s="1"/>
  <c r="V273" s="1"/>
  <c r="V274" s="1"/>
  <c r="V275" s="1"/>
  <c r="V276" s="1"/>
  <c r="V277" s="1"/>
  <c r="V279" s="1"/>
  <c r="V280" s="1"/>
  <c r="V281" s="1"/>
  <c r="V282" s="1"/>
  <c r="V283" s="1"/>
  <c r="V284" s="1"/>
  <c r="V285" s="1"/>
  <c r="V286" s="1"/>
  <c r="V287" s="1"/>
  <c r="V288" s="1"/>
  <c r="V289" s="1"/>
  <c r="V290" s="1"/>
  <c r="V291" s="1"/>
  <c r="V292" s="1"/>
  <c r="V293" s="1"/>
  <c r="V294" s="1"/>
  <c r="V295" s="1"/>
  <c r="V296" s="1"/>
  <c r="V297" s="1"/>
  <c r="V298" s="1"/>
  <c r="V299" s="1"/>
  <c r="V300" s="1"/>
  <c r="V301" s="1"/>
  <c r="V302" s="1"/>
  <c r="V303" s="1"/>
  <c r="V304" s="1"/>
  <c r="V305" s="1"/>
  <c r="V306" s="1"/>
  <c r="V307" s="1"/>
  <c r="V308" s="1"/>
  <c r="V309" s="1"/>
  <c r="V310" s="1"/>
  <c r="V311" s="1"/>
  <c r="V312" s="1"/>
  <c r="V313" s="1"/>
  <c r="V314" s="1"/>
  <c r="V315" s="1"/>
  <c r="V316" s="1"/>
  <c r="V317" s="1"/>
  <c r="V318" s="1"/>
  <c r="V319" s="1"/>
  <c r="V320" s="1"/>
  <c r="V321" s="1"/>
  <c r="V322" s="1"/>
  <c r="V323" s="1"/>
  <c r="V324" s="1"/>
  <c r="V325" s="1"/>
  <c r="V326" s="1"/>
  <c r="V327" s="1"/>
  <c r="V328" s="1"/>
  <c r="V329" s="1"/>
  <c r="V330" s="1"/>
  <c r="V331" s="1"/>
  <c r="V332" s="1"/>
  <c r="V333" s="1"/>
  <c r="V334" s="1"/>
  <c r="V335" s="1"/>
  <c r="V336" s="1"/>
  <c r="V337" s="1"/>
  <c r="V338" s="1"/>
  <c r="V339" s="1"/>
  <c r="V340" s="1"/>
  <c r="V341" s="1"/>
  <c r="V342" s="1"/>
  <c r="V343" s="1"/>
  <c r="V344" s="1"/>
  <c r="V345" s="1"/>
  <c r="V346" s="1"/>
  <c r="V347" s="1"/>
  <c r="V348" s="1"/>
  <c r="V349" s="1"/>
  <c r="V350" s="1"/>
  <c r="V351" s="1"/>
  <c r="V352" s="1"/>
  <c r="V353" s="1"/>
  <c r="V354" s="1"/>
  <c r="V355" s="1"/>
  <c r="V356" s="1"/>
  <c r="V357" s="1"/>
  <c r="V358" s="1"/>
  <c r="V359" s="1"/>
  <c r="V360" s="1"/>
  <c r="V361" s="1"/>
  <c r="V362" s="1"/>
  <c r="V363" s="1"/>
  <c r="V364" s="1"/>
  <c r="V365" s="1"/>
  <c r="V366" s="1"/>
  <c r="V367" s="1"/>
  <c r="V368" s="1"/>
  <c r="V369" s="1"/>
  <c r="V370" s="1"/>
  <c r="V371" s="1"/>
  <c r="V372" s="1"/>
  <c r="V373" s="1"/>
  <c r="V374" s="1"/>
  <c r="V375" s="1"/>
  <c r="V376" s="1"/>
  <c r="V377" s="1"/>
  <c r="V378" s="1"/>
  <c r="V379" s="1"/>
  <c r="V380" s="1"/>
  <c r="V381" s="1"/>
  <c r="V382" s="1"/>
  <c r="V383" s="1"/>
  <c r="V384" s="1"/>
  <c r="V385" s="1"/>
  <c r="V386" s="1"/>
  <c r="V387" s="1"/>
  <c r="V388" s="1"/>
  <c r="V389" s="1"/>
  <c r="V390" s="1"/>
  <c r="V391" s="1"/>
  <c r="V392" s="1"/>
  <c r="V393" s="1"/>
  <c r="V394" s="1"/>
  <c r="V395" s="1"/>
  <c r="V396" s="1"/>
  <c r="V397" s="1"/>
  <c r="V398" s="1"/>
  <c r="V399" s="1"/>
  <c r="V400" s="1"/>
  <c r="V401" s="1"/>
  <c r="V402" s="1"/>
  <c r="V403" s="1"/>
  <c r="V404" s="1"/>
  <c r="V405" s="1"/>
  <c r="V406" s="1"/>
  <c r="V407" s="1"/>
  <c r="V408" s="1"/>
  <c r="V409" s="1"/>
  <c r="V410" s="1"/>
  <c r="V411" s="1"/>
  <c r="V412" s="1"/>
  <c r="V413" s="1"/>
  <c r="V414" s="1"/>
  <c r="V415" s="1"/>
  <c r="V416" s="1"/>
  <c r="V417" s="1"/>
  <c r="V418" s="1"/>
  <c r="V419" s="1"/>
  <c r="V420" s="1"/>
  <c r="V421" s="1"/>
  <c r="V422" s="1"/>
  <c r="V423" s="1"/>
  <c r="V424" s="1"/>
  <c r="V425" s="1"/>
  <c r="V426" s="1"/>
  <c r="V427" s="1"/>
  <c r="V428" s="1"/>
  <c r="V429" s="1"/>
  <c r="V430" s="1"/>
  <c r="V431" s="1"/>
  <c r="V432" s="1"/>
  <c r="V433" s="1"/>
  <c r="V434" s="1"/>
  <c r="V435" s="1"/>
  <c r="V436" s="1"/>
  <c r="V437" s="1"/>
  <c r="V438" s="1"/>
  <c r="V439" s="1"/>
  <c r="V440" s="1"/>
  <c r="V441" s="1"/>
  <c r="V442" s="1"/>
  <c r="V443" s="1"/>
  <c r="V444" s="1"/>
  <c r="V445" s="1"/>
  <c r="V446" s="1"/>
  <c r="V447" s="1"/>
  <c r="V448" s="1"/>
  <c r="V449" s="1"/>
  <c r="V450" s="1"/>
  <c r="V451" s="1"/>
  <c r="V452" s="1"/>
  <c r="V453" s="1"/>
  <c r="V454" s="1"/>
  <c r="V455" s="1"/>
  <c r="V456" s="1"/>
  <c r="V457" s="1"/>
  <c r="V458" s="1"/>
  <c r="V459" s="1"/>
  <c r="V460" s="1"/>
  <c r="V461" s="1"/>
  <c r="V462" s="1"/>
  <c r="V463" s="1"/>
  <c r="V465" s="1"/>
  <c r="V466" s="1"/>
  <c r="V467" s="1"/>
  <c r="V468" s="1"/>
  <c r="V469" s="1"/>
  <c r="V470" s="1"/>
  <c r="V471" s="1"/>
  <c r="V472" s="1"/>
  <c r="V473" s="1"/>
  <c r="V474" s="1"/>
  <c r="V475" s="1"/>
  <c r="V476" s="1"/>
  <c r="V477" s="1"/>
  <c r="V478" s="1"/>
  <c r="V479" s="1"/>
  <c r="V480" s="1"/>
  <c r="V481" s="1"/>
  <c r="V482" s="1"/>
  <c r="V483" s="1"/>
  <c r="V484" s="1"/>
  <c r="V485" s="1"/>
  <c r="V486" s="1"/>
  <c r="V487" s="1"/>
  <c r="V488" s="1"/>
  <c r="V489" s="1"/>
  <c r="V490" s="1"/>
  <c r="V491" s="1"/>
  <c r="V492" s="1"/>
  <c r="V493" s="1"/>
  <c r="V494" s="1"/>
  <c r="V495" s="1"/>
  <c r="V497" s="1"/>
  <c r="V498" s="1"/>
  <c r="V499" s="1"/>
  <c r="V500" s="1"/>
  <c r="V501" s="1"/>
  <c r="V505" s="1"/>
  <c r="V506" s="1"/>
  <c r="V507" s="1"/>
  <c r="V508" s="1"/>
  <c r="V509" s="1"/>
  <c r="V510" s="1"/>
  <c r="V511" s="1"/>
  <c r="V512" s="1"/>
  <c r="V513" s="1"/>
  <c r="V514" s="1"/>
  <c r="V515" s="1"/>
  <c r="V516" s="1"/>
  <c r="V517" s="1"/>
  <c r="V518" s="1"/>
  <c r="V519" s="1"/>
  <c r="U11"/>
  <c r="T11"/>
  <c r="R11"/>
  <c r="J11"/>
  <c r="S11" s="1"/>
  <c r="I11"/>
  <c r="Y10"/>
  <c r="X10"/>
  <c r="U10"/>
  <c r="T10"/>
  <c r="R10"/>
  <c r="J10"/>
  <c r="S10" s="1"/>
  <c r="I10"/>
  <c r="G78" i="38" l="1"/>
  <c r="F58"/>
  <c r="G58" s="1"/>
  <c r="F30"/>
  <c r="G30" s="1"/>
  <c r="G28"/>
  <c r="G27"/>
  <c r="D188"/>
  <c r="G176"/>
  <c r="G175"/>
  <c r="G174"/>
  <c r="G169"/>
  <c r="G168"/>
  <c r="G167"/>
  <c r="G155"/>
  <c r="G154"/>
  <c r="G153"/>
  <c r="G148"/>
  <c r="G147"/>
  <c r="G146"/>
  <c r="D140"/>
  <c r="D142" s="1"/>
  <c r="D138" s="1"/>
  <c r="G56"/>
  <c r="G55"/>
  <c r="G50"/>
  <c r="G49"/>
  <c r="G48"/>
  <c r="G47"/>
  <c r="G177" l="1"/>
  <c r="F159" s="1"/>
  <c r="G149"/>
  <c r="G170"/>
  <c r="G156"/>
  <c r="F138" s="1"/>
  <c r="G138" s="1"/>
  <c r="D161"/>
  <c r="D163" s="1"/>
  <c r="D159" s="1"/>
  <c r="G159" s="1"/>
  <c r="G59"/>
  <c r="G51"/>
  <c r="G107"/>
  <c r="F108" s="1"/>
  <c r="G108" s="1"/>
  <c r="G106"/>
  <c r="G105"/>
  <c r="G104"/>
  <c r="G103"/>
  <c r="G97"/>
  <c r="F98" s="1"/>
  <c r="G98" s="1"/>
  <c r="G96"/>
  <c r="G95"/>
  <c r="G94"/>
  <c r="G93"/>
  <c r="G82"/>
  <c r="F83" s="1"/>
  <c r="G83" s="1"/>
  <c r="G81"/>
  <c r="G80"/>
  <c r="G79"/>
  <c r="G84" s="1"/>
  <c r="G21"/>
  <c r="F22" s="1"/>
  <c r="G22" s="1"/>
  <c r="G72"/>
  <c r="F73" s="1"/>
  <c r="G73" s="1"/>
  <c r="H17" i="29"/>
  <c r="H15"/>
  <c r="G69" i="38"/>
  <c r="G70"/>
  <c r="G71"/>
  <c r="G68"/>
  <c r="D37" i="29"/>
  <c r="F41" i="38" l="1"/>
  <c r="G23"/>
  <c r="F29"/>
  <c r="G74"/>
  <c r="F87"/>
  <c r="G99"/>
  <c r="F62"/>
  <c r="G47" i="30"/>
  <c r="G29" i="38" l="1"/>
  <c r="G31" s="1"/>
  <c r="F53" i="23"/>
  <c r="H53" s="1"/>
  <c r="F50"/>
  <c r="H50" s="1"/>
  <c r="F46"/>
  <c r="H46" s="1"/>
  <c r="F45"/>
  <c r="H45" s="1"/>
  <c r="F44"/>
  <c r="H44" s="1"/>
  <c r="F43"/>
  <c r="H43" s="1"/>
  <c r="G37"/>
  <c r="F36"/>
  <c r="G36" s="1"/>
  <c r="F35"/>
  <c r="G35" s="1"/>
  <c r="F34"/>
  <c r="H34" s="1"/>
  <c r="F33"/>
  <c r="H33" s="1"/>
  <c r="F31"/>
  <c r="H31" s="1"/>
  <c r="F30"/>
  <c r="H30" s="1"/>
  <c r="F29"/>
  <c r="H29" s="1"/>
  <c r="F28"/>
  <c r="H28" s="1"/>
  <c r="F27"/>
  <c r="H27" s="1"/>
  <c r="F25"/>
  <c r="H25" s="1"/>
  <c r="F24"/>
  <c r="G24" s="1"/>
  <c r="F21"/>
  <c r="G21" s="1"/>
  <c r="F20"/>
  <c r="G20" s="1"/>
  <c r="F19"/>
  <c r="G19" s="1"/>
  <c r="F18"/>
  <c r="H18" s="1"/>
  <c r="F17"/>
  <c r="H17" s="1"/>
  <c r="F16"/>
  <c r="H16" s="1"/>
  <c r="F15"/>
  <c r="G15" s="1"/>
  <c r="F14"/>
  <c r="G14" s="1"/>
  <c r="G72" i="39"/>
  <c r="G77"/>
  <c r="G71"/>
  <c r="G73" s="1"/>
  <c r="G80"/>
  <c r="G78"/>
  <c r="F53"/>
  <c r="G53" s="1"/>
  <c r="G54" s="1"/>
  <c r="F39" s="1"/>
  <c r="F48" i="23" s="1"/>
  <c r="H48" s="1"/>
  <c r="G52" i="39"/>
  <c r="G47"/>
  <c r="G48" s="1"/>
  <c r="G35"/>
  <c r="G34"/>
  <c r="G33"/>
  <c r="G32"/>
  <c r="G27"/>
  <c r="G26"/>
  <c r="G25"/>
  <c r="G24"/>
  <c r="G26" i="29"/>
  <c r="H26" s="1"/>
  <c r="H30"/>
  <c r="H29"/>
  <c r="H28"/>
  <c r="H27"/>
  <c r="H25"/>
  <c r="H19"/>
  <c r="H18"/>
  <c r="H16"/>
  <c r="H30" i="28"/>
  <c r="H29"/>
  <c r="H28"/>
  <c r="H27"/>
  <c r="H26"/>
  <c r="H25"/>
  <c r="H19"/>
  <c r="H18"/>
  <c r="H17"/>
  <c r="H16"/>
  <c r="H15"/>
  <c r="H31" i="29" l="1"/>
  <c r="F10" s="1"/>
  <c r="F23" i="23" s="1"/>
  <c r="G23" s="1"/>
  <c r="H20" i="28"/>
  <c r="H31"/>
  <c r="F10" s="1"/>
  <c r="F22" i="23" s="1"/>
  <c r="G22" s="1"/>
  <c r="F10" i="38"/>
  <c r="F42" i="23" s="1"/>
  <c r="G42" s="1"/>
  <c r="G81" i="39"/>
  <c r="F65" s="1"/>
  <c r="F49" i="23" s="1"/>
  <c r="H49" s="1"/>
  <c r="G28" i="39"/>
  <c r="G36"/>
  <c r="F10" s="1"/>
  <c r="F47" i="23" s="1"/>
  <c r="H47" s="1"/>
  <c r="H20" i="29"/>
  <c r="F10" i="43" l="1"/>
  <c r="F41" i="23" s="1"/>
  <c r="H41" s="1"/>
  <c r="D15" i="43"/>
  <c r="D17" s="1"/>
  <c r="D39" i="24" s="1"/>
  <c r="B49" i="23"/>
  <c r="B48"/>
  <c r="B46"/>
  <c r="B45"/>
  <c r="B44"/>
  <c r="B43"/>
  <c r="B42"/>
  <c r="B41"/>
  <c r="B40"/>
  <c r="B39"/>
  <c r="B38"/>
  <c r="B37"/>
  <c r="B36"/>
  <c r="B30"/>
  <c r="B29"/>
  <c r="B28"/>
  <c r="B27"/>
  <c r="B26"/>
  <c r="B25"/>
  <c r="B24"/>
  <c r="B23"/>
  <c r="B22"/>
  <c r="B21"/>
  <c r="B18"/>
  <c r="B15"/>
  <c r="B14"/>
  <c r="B13"/>
  <c r="B12"/>
  <c r="B50"/>
  <c r="B19" l="1"/>
  <c r="G16" i="24"/>
  <c r="G17"/>
  <c r="G18"/>
  <c r="G19"/>
  <c r="G20"/>
  <c r="G21"/>
  <c r="G22"/>
  <c r="G23"/>
  <c r="G24"/>
  <c r="G15"/>
  <c r="G25" l="1"/>
  <c r="D35" i="42"/>
  <c r="D31" s="1"/>
  <c r="D28"/>
  <c r="D24" s="1"/>
  <c r="D21"/>
  <c r="D17" s="1"/>
  <c r="D14"/>
  <c r="D10" s="1"/>
  <c r="I43" i="23" s="1"/>
  <c r="G48" i="30"/>
  <c r="G40"/>
  <c r="G18" i="31"/>
  <c r="D57" i="30"/>
  <c r="F49" s="1"/>
  <c r="G39"/>
  <c r="G38"/>
  <c r="F46" i="24"/>
  <c r="F31" s="1"/>
  <c r="F13" i="23" s="1"/>
  <c r="H13" s="1"/>
  <c r="G17" i="42" l="1"/>
  <c r="I44" i="23"/>
  <c r="G24" i="42"/>
  <c r="I45" i="23"/>
  <c r="G31" i="42"/>
  <c r="I46" i="23"/>
  <c r="G21" i="31"/>
  <c r="G41" i="30"/>
  <c r="G10" i="42"/>
  <c r="F10" i="32" l="1"/>
  <c r="F38" i="23" s="1"/>
  <c r="H38" s="1"/>
  <c r="B53"/>
  <c r="B47"/>
  <c r="B35"/>
  <c r="B34"/>
  <c r="B32"/>
  <c r="B33"/>
  <c r="B17"/>
  <c r="B16"/>
  <c r="D18" i="32"/>
  <c r="D56" i="27"/>
  <c r="D51" s="1"/>
  <c r="D43" i="31"/>
  <c r="F11" i="36"/>
  <c r="F40" i="23" s="1"/>
  <c r="H40" s="1"/>
  <c r="D16" i="36"/>
  <c r="F11" i="34"/>
  <c r="F39" i="23" s="1"/>
  <c r="H39" s="1"/>
  <c r="D16" i="34"/>
  <c r="D18" s="1"/>
  <c r="G49" i="30"/>
  <c r="G46"/>
  <c r="D18" i="26"/>
  <c r="D10"/>
  <c r="D28" i="25"/>
  <c r="D35" i="31" l="1"/>
  <c r="D38" i="24"/>
  <c r="D34" i="31"/>
  <c r="D37" i="24"/>
  <c r="D13" i="31"/>
  <c r="D36" i="24"/>
  <c r="G10" i="26"/>
  <c r="I16" i="23"/>
  <c r="G51" i="27"/>
  <c r="I21" i="23"/>
  <c r="G18" i="26"/>
  <c r="I17" i="23"/>
  <c r="G50" i="30"/>
  <c r="F10" i="31"/>
  <c r="F32" i="23" s="1"/>
  <c r="H32" s="1"/>
  <c r="D33" i="31"/>
  <c r="D36" s="1"/>
  <c r="D12" i="43"/>
  <c r="D18" s="1"/>
  <c r="D13" i="36"/>
  <c r="D10" i="43" l="1"/>
  <c r="D15" i="40"/>
  <c r="D15" i="38"/>
  <c r="D40" i="24"/>
  <c r="D33" s="1"/>
  <c r="F27" i="30"/>
  <c r="F26" i="23" s="1"/>
  <c r="F35" i="30"/>
  <c r="G35" s="1"/>
  <c r="G10" i="43"/>
  <c r="I41" i="23"/>
  <c r="F10" i="24"/>
  <c r="F12" i="23" s="1"/>
  <c r="G12" s="1"/>
  <c r="I12" s="1"/>
  <c r="D13" i="34"/>
  <c r="D42" i="31"/>
  <c r="D44" s="1"/>
  <c r="D40" s="1"/>
  <c r="D12"/>
  <c r="D44" i="27"/>
  <c r="D13"/>
  <c r="D13" i="25"/>
  <c r="E16" s="1"/>
  <c r="D10" i="29"/>
  <c r="I23" i="23" s="1"/>
  <c r="D29" i="27"/>
  <c r="D32" s="1"/>
  <c r="D34" s="1"/>
  <c r="D12" i="30"/>
  <c r="D15" i="27"/>
  <c r="D17" s="1"/>
  <c r="D24" i="25"/>
  <c r="D67" i="39"/>
  <c r="D65" s="1"/>
  <c r="D13" i="30"/>
  <c r="D18" i="27"/>
  <c r="D20" s="1"/>
  <c r="E13" i="25"/>
  <c r="E17" s="1"/>
  <c r="F17" s="1"/>
  <c r="E24"/>
  <c r="D10" i="28"/>
  <c r="E44" i="27"/>
  <c r="E13"/>
  <c r="E29"/>
  <c r="D35" s="1"/>
  <c r="D37" s="1"/>
  <c r="D12" i="32"/>
  <c r="D19" s="1"/>
  <c r="D31" i="31"/>
  <c r="D89" i="38" s="1"/>
  <c r="H26" i="23" l="1"/>
  <c r="I26" s="1"/>
  <c r="D14" i="31"/>
  <c r="D64" i="38" s="1"/>
  <c r="D62" s="1"/>
  <c r="G62" s="1"/>
  <c r="I33" i="23"/>
  <c r="D87" i="38"/>
  <c r="G87" s="1"/>
  <c r="I34" i="23"/>
  <c r="D114" i="38"/>
  <c r="D112" s="1"/>
  <c r="G112" s="1"/>
  <c r="I22" i="23"/>
  <c r="G10" i="28"/>
  <c r="I49" i="23"/>
  <c r="G65" i="39"/>
  <c r="D38" i="27"/>
  <c r="D26" s="1"/>
  <c r="I19" i="23" s="1"/>
  <c r="G13" i="27"/>
  <c r="G29"/>
  <c r="G13" i="25"/>
  <c r="G24"/>
  <c r="G10" i="24"/>
  <c r="F11"/>
  <c r="G12" s="1"/>
  <c r="G26" s="1"/>
  <c r="D29" i="25"/>
  <c r="D30" s="1"/>
  <c r="D21" s="1"/>
  <c r="D62" i="30"/>
  <c r="D10" i="32"/>
  <c r="D12" i="40" s="1"/>
  <c r="G10" i="29"/>
  <c r="D41" i="39"/>
  <c r="D43" s="1"/>
  <c r="D39" s="1"/>
  <c r="I48" i="23" s="1"/>
  <c r="D21" i="27"/>
  <c r="E18" i="25"/>
  <c r="F16"/>
  <c r="F18" s="1"/>
  <c r="D10" s="1"/>
  <c r="D17" i="36"/>
  <c r="D11" s="1"/>
  <c r="D14" i="40" s="1"/>
  <c r="D14" i="30"/>
  <c r="D16" s="1"/>
  <c r="G31" i="31"/>
  <c r="D13" i="39"/>
  <c r="D19" i="34"/>
  <c r="D11" s="1"/>
  <c r="D13" i="40" s="1"/>
  <c r="D46" i="27"/>
  <c r="D48" s="1"/>
  <c r="D41" s="1"/>
  <c r="I20" i="23" s="1"/>
  <c r="G40" i="31"/>
  <c r="D14" i="39"/>
  <c r="D16" i="40" l="1"/>
  <c r="D18" s="1"/>
  <c r="I39" i="23"/>
  <c r="I40"/>
  <c r="D10" i="31"/>
  <c r="I36" i="23"/>
  <c r="I35"/>
  <c r="G10" i="25"/>
  <c r="I14" i="23"/>
  <c r="I37"/>
  <c r="G10" i="32"/>
  <c r="I38" i="23"/>
  <c r="I15"/>
  <c r="G21" i="25"/>
  <c r="D31" i="24"/>
  <c r="I13" i="23" s="1"/>
  <c r="G39" i="39"/>
  <c r="D12" i="38"/>
  <c r="G11" i="36"/>
  <c r="D14" i="38"/>
  <c r="G11" i="34"/>
  <c r="D13" i="38"/>
  <c r="D69" i="30"/>
  <c r="D71" s="1"/>
  <c r="D67" s="1"/>
  <c r="D76"/>
  <c r="D78" s="1"/>
  <c r="D64"/>
  <c r="D60" s="1"/>
  <c r="D23" i="27"/>
  <c r="D10" s="1"/>
  <c r="I18" i="23" s="1"/>
  <c r="D10" i="30"/>
  <c r="I24" i="23" s="1"/>
  <c r="D29" i="30"/>
  <c r="D31" s="1"/>
  <c r="D27" s="1"/>
  <c r="G27" s="1"/>
  <c r="D21"/>
  <c r="D23" s="1"/>
  <c r="D19" s="1"/>
  <c r="I25" i="23" s="1"/>
  <c r="G41" i="27"/>
  <c r="G26"/>
  <c r="D16" i="38" l="1"/>
  <c r="I32" i="23"/>
  <c r="G10" i="31"/>
  <c r="D12" i="39"/>
  <c r="D18" s="1"/>
  <c r="D20" s="1"/>
  <c r="D10" s="1"/>
  <c r="I47" i="23" s="1"/>
  <c r="I27"/>
  <c r="G60" i="30"/>
  <c r="I28" i="23"/>
  <c r="G67" i="30"/>
  <c r="D10" i="38"/>
  <c r="I42" i="23" s="1"/>
  <c r="D84" i="30"/>
  <c r="D74"/>
  <c r="G10" i="27"/>
  <c r="G31" i="24"/>
  <c r="G10" i="30"/>
  <c r="G19"/>
  <c r="G10" i="39" l="1"/>
  <c r="I29" i="23"/>
  <c r="G74" i="30"/>
  <c r="G10" i="38"/>
  <c r="D92" i="30"/>
  <c r="D94" s="1"/>
  <c r="D90" s="1"/>
  <c r="D86"/>
  <c r="D82" s="1"/>
  <c r="I30" i="23" l="1"/>
  <c r="G82" i="30"/>
  <c r="I31" i="23"/>
  <c r="G90" i="30"/>
  <c r="D26" i="40"/>
  <c r="D28" s="1"/>
  <c r="D20"/>
  <c r="D10" s="1"/>
  <c r="D24" l="1"/>
  <c r="I53" i="23" s="1"/>
  <c r="D43" i="38"/>
  <c r="D41" s="1"/>
  <c r="G41" s="1"/>
  <c r="G10" i="40"/>
  <c r="I50" i="23" l="1"/>
  <c r="I54" s="1"/>
  <c r="G24" i="40"/>
  <c r="G27" i="24" l="1"/>
  <c r="G28" s="1"/>
</calcChain>
</file>

<file path=xl/sharedStrings.xml><?xml version="1.0" encoding="utf-8"?>
<sst xmlns="http://schemas.openxmlformats.org/spreadsheetml/2006/main" count="3541" uniqueCount="1210">
  <si>
    <t>CadIP</t>
  </si>
  <si>
    <t>Local</t>
  </si>
  <si>
    <t>Bairro</t>
  </si>
  <si>
    <t>R:GUARARAPES/TRAV</t>
  </si>
  <si>
    <t>RETIRO</t>
  </si>
  <si>
    <t>R:EMILIO ZELUAR</t>
  </si>
  <si>
    <t>CREMERIE</t>
  </si>
  <si>
    <t>CAMILO AUGUSTO DE OLIVEIRA/serv.</t>
  </si>
  <si>
    <t>SAMAMBAIA</t>
  </si>
  <si>
    <t>SALVADOR DA COSTA ALVES</t>
  </si>
  <si>
    <t>MOSELA</t>
  </si>
  <si>
    <t>R:JOÃO DUPRET</t>
  </si>
  <si>
    <t>HILDEFONSO RODRIGUES DA SILVA.SERV</t>
  </si>
  <si>
    <t>EST.INDEPENDENCIA</t>
  </si>
  <si>
    <t>MANOEL FERNANDES.SERV</t>
  </si>
  <si>
    <t>ARARAS</t>
  </si>
  <si>
    <t>SERV. ANTONIO F. DE OLIVEIRA À RUA PAULINO AFONSO</t>
  </si>
  <si>
    <t>CENTRO</t>
  </si>
  <si>
    <t>ANGELO JOÃO BRAND/SERV</t>
  </si>
  <si>
    <t>INDEPENDENCIA</t>
  </si>
  <si>
    <t>RUA MARIA TERESA DE JESUS DAS NEVES</t>
  </si>
  <si>
    <t>SERV. MOACIR COLEHO À EST UNIÃO IND 4257</t>
  </si>
  <si>
    <t>CORREAS</t>
  </si>
  <si>
    <t>GERALDA ELEBOM LACERDA/SERV/Nº1541</t>
  </si>
  <si>
    <t>JOSE ANTONIO DIAS/SERV</t>
  </si>
  <si>
    <t>QUISSAMÃ</t>
  </si>
  <si>
    <t>RUA BINGEN N°892 SUB.AO LADO MOTO SOL</t>
  </si>
  <si>
    <t>BINGEN</t>
  </si>
  <si>
    <t>R: ROBERTO AUGUSTO</t>
  </si>
  <si>
    <t>VILA NOVA/ITAIPAVA</t>
  </si>
  <si>
    <t>ESTRADA BERNARDINO VIEIRA - TODA RUA</t>
  </si>
  <si>
    <t>CAXAMBÚ</t>
  </si>
  <si>
    <t xml:space="preserve">CANTINHO DA ESPERANÇA </t>
  </si>
  <si>
    <t>ATILIO MAROTTI</t>
  </si>
  <si>
    <t>MANOEL DA SILVA MOURA/SERV.Nº750</t>
  </si>
  <si>
    <t>DULCE HOSSMAN ISAAC/SERV</t>
  </si>
  <si>
    <t>ITAMARATI</t>
  </si>
  <si>
    <t>R:MANOEL TORRES</t>
  </si>
  <si>
    <t>EST.ALDO GELLI</t>
  </si>
  <si>
    <t>CUIABA/ITAIPAVA</t>
  </si>
  <si>
    <t>LUIZ SALOMÃO VIANNA/SERV.02</t>
  </si>
  <si>
    <t>LUIZ SALOMÃO VIANNA/SERV.01</t>
  </si>
  <si>
    <t>LUIZ  SALOMÃO VIANNA/R:PONTO FINAL</t>
  </si>
  <si>
    <t>LUIZ  SALOMÃO VIANNA/SERV.3</t>
  </si>
  <si>
    <t>ANTONIO PAULO RODRIGUES/SERV</t>
  </si>
  <si>
    <t>VILA JOSE MORCH</t>
  </si>
  <si>
    <t>R:OSWALDO MAGALHAES</t>
  </si>
  <si>
    <t>PEDRO DO RIO</t>
  </si>
  <si>
    <t>R:EMIDIO TAVARES/SERV.3</t>
  </si>
  <si>
    <t>CARANGOLA</t>
  </si>
  <si>
    <t>R: DA CONQUISTA</t>
  </si>
  <si>
    <t>RUA DAS DRACENAS - VALE DO ESQUILOS</t>
  </si>
  <si>
    <t>R:FRIEDERICCH KORSCH</t>
  </si>
  <si>
    <t>R:MARCOLINO SIMOES FERREIRA</t>
  </si>
  <si>
    <t>BELA VISTA</t>
  </si>
  <si>
    <t>EST.BERNARDINHO VIEIRA</t>
  </si>
  <si>
    <t>CAXAMBU/SANT.ISAB</t>
  </si>
  <si>
    <t xml:space="preserve">R:MAJESTOSO CREMERIE </t>
  </si>
  <si>
    <t>R:2/SERV.AO LADO BNDES</t>
  </si>
  <si>
    <t>MADAME MACHADO</t>
  </si>
  <si>
    <t>ADELIRIO DE SOUZA LIMA/SERV</t>
  </si>
  <si>
    <t>NOGUEIRA</t>
  </si>
  <si>
    <t>R:DAS PALMEIRAS</t>
  </si>
  <si>
    <t>VALE DOS ESQUILOS</t>
  </si>
  <si>
    <t>ESTRADA UNIÃO INDUSTRIA/ORNAMENTAL</t>
  </si>
  <si>
    <t>APOLONIA ALBERTO KAIPPER/SERV</t>
  </si>
  <si>
    <t>CHACARA FLORA</t>
  </si>
  <si>
    <t>SV.MARIA JOSE PEREIRA DOS SANTOS SANTOS SILVA</t>
  </si>
  <si>
    <t>QUART.BRASILEIRO</t>
  </si>
  <si>
    <t>SV.GERALDO FERREIRA</t>
  </si>
  <si>
    <t>TAQUARA</t>
  </si>
  <si>
    <t>ALCINDO SODRE  PORTELA/PRAÇA</t>
  </si>
  <si>
    <t>ROSEIRAL</t>
  </si>
  <si>
    <t>R:VALE DAS FLORES</t>
  </si>
  <si>
    <t>VICENTE FRANCISCO DIAS/SERV</t>
  </si>
  <si>
    <t>CASA DO XARÁ/SERV</t>
  </si>
  <si>
    <t>PAULO DA SILVA/SERV</t>
  </si>
  <si>
    <t>SIMERIA</t>
  </si>
  <si>
    <t>MANOEL PEREIRA/SERV</t>
  </si>
  <si>
    <t>BECO DO SACI/ESC.PEDRO AMADO</t>
  </si>
  <si>
    <t>MEIO DA SERRA</t>
  </si>
  <si>
    <t>ANTONIO MANOEL CARVALHO/SERV</t>
  </si>
  <si>
    <t>CASTELO SÃO MANOEL</t>
  </si>
  <si>
    <t>RUA BARBOSA DE LIMA SOBRINHO</t>
  </si>
  <si>
    <t>FERNANDES VIEIRA/SERVIDÃO 1054</t>
  </si>
  <si>
    <t>R:DR° SÁ EAR(PÇA)</t>
  </si>
  <si>
    <t>MORIN</t>
  </si>
  <si>
    <t>VILA CASTORINA CUNHA N°559</t>
  </si>
  <si>
    <t>MANOEL TORRES</t>
  </si>
  <si>
    <t>R:ARTHUR BARBOSA/R:PE.GERMAIN</t>
  </si>
  <si>
    <t>VILA JOSE MORCHE</t>
  </si>
  <si>
    <t>ESTRADA DOS CONTROES</t>
  </si>
  <si>
    <t>POSSE</t>
  </si>
  <si>
    <t>JERÔNIMO FERREIRA ALVES</t>
  </si>
  <si>
    <t>ITAIPAVA/VILA</t>
  </si>
  <si>
    <t>ESTRADA JOÃO DE DEUS RODRIGUES</t>
  </si>
  <si>
    <t>RUA JOSE JOAQUIM RODRIGUES</t>
  </si>
  <si>
    <t>RUA DAS IUCAS (ANTIGA RUA DAS AZALÉAS)</t>
  </si>
  <si>
    <t>ITAIPAVA</t>
  </si>
  <si>
    <t xml:space="preserve">ESTRADA UNIÃO INDÚSTRIA </t>
  </si>
  <si>
    <t>SERV. NAZARÉ BRAGA PEIXOTO</t>
  </si>
  <si>
    <t>ALTO DA SERRA</t>
  </si>
  <si>
    <t>SV.ANTONIO COELHO MARTINS</t>
  </si>
  <si>
    <t>SV.CAROLINA STUMPF</t>
  </si>
  <si>
    <t>PEDRO GALL</t>
  </si>
  <si>
    <t>QUART.INGELHEIN</t>
  </si>
  <si>
    <t>RUA A</t>
  </si>
  <si>
    <t>EST.PEROBAS</t>
  </si>
  <si>
    <t xml:space="preserve">RUA:GENY GOMES </t>
  </si>
  <si>
    <t>UNIÃO INDUSTRIA KM 88 (JACUBA)</t>
  </si>
  <si>
    <t xml:space="preserve">MAL.HERMES DA FONSECA </t>
  </si>
  <si>
    <t>ESTRADA FERREIRA ALVES</t>
  </si>
  <si>
    <t>EST DO PALMITAL/R:H</t>
  </si>
  <si>
    <t>R:ALFREDO VARGAS ROSA</t>
  </si>
  <si>
    <t>ESTRADA DO BONFIM</t>
  </si>
  <si>
    <t>BONFIM/CORREAS</t>
  </si>
  <si>
    <t xml:space="preserve"> SV,Nº754(VILA.WALDEMAR CONRADO LISTCH</t>
  </si>
  <si>
    <t>R:PEDRAS BRANCAS</t>
  </si>
  <si>
    <t>ESTRADA NOSSA SENHORA DO SION</t>
  </si>
  <si>
    <t>RUA MARECHAL HERMES DA FONSECA</t>
  </si>
  <si>
    <t>Q. INGELHEIM</t>
  </si>
  <si>
    <t>CELITA DO AMARAL PEIXOTO /serv.</t>
  </si>
  <si>
    <t>AV. DOS PINHEIROS</t>
  </si>
  <si>
    <t>R:ANGELO JOÃO BRAND/VILA INDEPENDENCIA</t>
  </si>
  <si>
    <t>MIRA MATO</t>
  </si>
  <si>
    <t>FAZENDA INGLESA</t>
  </si>
  <si>
    <t>ESTRADA DA COTIA 718</t>
  </si>
  <si>
    <t>R.LULIO DE MOURA MONTEIRO</t>
  </si>
  <si>
    <t>ESTRADA FAZENDA INGLESA</t>
  </si>
  <si>
    <t>MOINHO PRETO</t>
  </si>
  <si>
    <t>R:DAS CANDEIAS</t>
  </si>
  <si>
    <t>EST.UNIÃO INDUSTRIA(CHAFARIZ)</t>
  </si>
  <si>
    <t>ALDO TOMANCOLDI N°83</t>
  </si>
  <si>
    <t>SV.FREDERICO RETONDAR/TRANCREDO NEVES</t>
  </si>
  <si>
    <t>INDAIA</t>
  </si>
  <si>
    <t>SERV FIRMINO LOPES</t>
  </si>
  <si>
    <t>RUA FELIPE BLATT</t>
  </si>
  <si>
    <t>CENTENÁRIO</t>
  </si>
  <si>
    <t>PARQUE MUNICIPAL DO MORIN</t>
  </si>
  <si>
    <t>ESTRADA DO CARANGOLA - INÍCIO</t>
  </si>
  <si>
    <t>RUA ANTONIO DA SILVA LIGEIRO</t>
  </si>
  <si>
    <t>RUA AGOSTINHO GOULÃO</t>
  </si>
  <si>
    <t xml:space="preserve">RUA RAUL DE POMPÉIA </t>
  </si>
  <si>
    <t>ESTRADA MACHADO FAGUNDES</t>
  </si>
  <si>
    <t>ESTRADA DA SAUDADE</t>
  </si>
  <si>
    <t>RUA DA IMPERATRIZ</t>
  </si>
  <si>
    <t>JERONIMO FERREIRA ALVES</t>
  </si>
  <si>
    <t>ITAIPAVA/VILA SÃO LUIZ</t>
  </si>
  <si>
    <t>LOTEAMENTO DAS PEROBAS</t>
  </si>
  <si>
    <t>SV.SEVERINO AUGUSTO DE OLIVEIRA</t>
  </si>
  <si>
    <t>HUMBERTO ROVIGATTI</t>
  </si>
  <si>
    <t>EST.DO PALMITAL N°200</t>
  </si>
  <si>
    <t>AMARO JOSE DE SOUZA COUTINHO</t>
  </si>
  <si>
    <t>MAD.MACHADO</t>
  </si>
  <si>
    <t>PREFEITURA MUNICIPAL DE PETRÓPOLIS</t>
  </si>
  <si>
    <t>AMPLIAÇÃO DO PARQUE DE ILUMINAÇÃO - RELAÇÃO DE OBRAS PLANEJADAS</t>
  </si>
  <si>
    <t>ARRASTO</t>
  </si>
  <si>
    <t>LUMINÁRIAS</t>
  </si>
  <si>
    <t>POSTE FIBRA (9m X  150kGF)</t>
  </si>
  <si>
    <t>POSTE CONCRETO DUPLO "T" (9mX150daN)</t>
  </si>
  <si>
    <t>QUANT. DE LANCE</t>
  </si>
  <si>
    <t>DISTÂNCIA DE ARRASTO (m)</t>
  </si>
  <si>
    <t>EXTENSÃO DE REDE CONSTRUÍDA (M)</t>
  </si>
  <si>
    <t>BC (1,00 M)</t>
  </si>
  <si>
    <t>BM (2,50 M)</t>
  </si>
  <si>
    <t>BL(3,50 m)</t>
  </si>
  <si>
    <t>Potência (LED 54W)</t>
  </si>
  <si>
    <t>Potência (LED 70W)</t>
  </si>
  <si>
    <t>Potência (LED 104W)</t>
  </si>
  <si>
    <t>Potência (LED 180W)</t>
  </si>
  <si>
    <t>CABO PP 3X1,5mm²</t>
  </si>
  <si>
    <t>CABO TRIPLEX</t>
  </si>
  <si>
    <t>CONECTOR CUNHA TIPO B</t>
  </si>
  <si>
    <t>CONECTOR PERFURANTE</t>
  </si>
  <si>
    <t>OBRAS Nº</t>
  </si>
  <si>
    <t>SERV.JACY DE MORAIS/OLAVIO BILAC</t>
  </si>
  <si>
    <t>CASTELANEA</t>
  </si>
  <si>
    <t>SIM</t>
  </si>
  <si>
    <t>RUA PAULINO GUIMARÃES/ SERV. 157</t>
  </si>
  <si>
    <t>VILA FELIPE</t>
  </si>
  <si>
    <t>RUA JOAQUIM GOMES DOS SANTOS/ PONTO FINAL DO ÔNIBUS ESTRADA DA SAUDADE</t>
  </si>
  <si>
    <t>CASCATINHA</t>
  </si>
  <si>
    <t>RUA MANOEL FRANCISCO DE PAULA/ SERV. SITUADA NA RAMPA DA PISTA DE VOO LIVRE</t>
  </si>
  <si>
    <t>VIADUTO ARRANHA CEU</t>
  </si>
  <si>
    <t>NÃO</t>
  </si>
  <si>
    <t>RUA FLORESTA PROX. AO Nº1173/ SERV. JOSE DE AZEREDO COUTINHO</t>
  </si>
  <si>
    <t>FLORESTA</t>
  </si>
  <si>
    <t>ESTRADA DOS MACACOS DO Nº 247 AO 319 PROXIMO SITIO PEDAÇO PARAISO</t>
  </si>
  <si>
    <t xml:space="preserve">PEDRO DO RIO/ RETIRO DAS PEDRAS </t>
  </si>
  <si>
    <t>VILA VALENTIM MONKEN/ TRECHO FINAL DA VILA</t>
  </si>
  <si>
    <t>TRAV. NOSSA SENHORA DA AJUDA/ ESQUINA COM A RUA PEDRO GALL Nº 1376(ANTIGA BARÃO DO TRIUNFO)</t>
  </si>
  <si>
    <t>QUARTEIRÃO INGELHEIM</t>
  </si>
  <si>
    <t>TRAV. GUARARAPES º 512/ RUA HENRIQUE DIAS COM FERNANDES VIEIRA</t>
  </si>
  <si>
    <t>ESTRADA JOSE DE ALMEIDA AMADO APÓS O PONTO FINAL DO ÔNIBUS Sª ISABEL</t>
  </si>
  <si>
    <t>CAXAMBU</t>
  </si>
  <si>
    <t>SERV. ANTONIO FERREIRA MARQUES/ ENTRE OS Mº 384 E 398 DA RUA TERESA</t>
  </si>
  <si>
    <t>RUA SPARTACO BANAL/ SERV. LY 194 - PROX.VIRADOURO</t>
  </si>
  <si>
    <t>RUA DAS DRACENAS TRECHO  ENTRE OS Nº 50, 440 E 577</t>
  </si>
  <si>
    <t>RUA ELISIO ALVES/ SERV. DEFRONTE AO BAR ZÉ MARIA</t>
  </si>
  <si>
    <t>RUA MANOEL TORRES/ GE CELMA</t>
  </si>
  <si>
    <t>Rua Norival Ribeiro Damasceno/ Prox. Escadaria de acesso a estr. mineira</t>
  </si>
  <si>
    <t>Correas</t>
  </si>
  <si>
    <t>RUA ALEXANDRE FLEMINO/ SER. 103/ SERV. SITUADA NA ALTURA DO Nº 103 DA RUA ALEXANDRE FLEMINO</t>
  </si>
  <si>
    <t>SÃO SEBASTIÃO</t>
  </si>
  <si>
    <t>RUA AUGUSTO MARTINS/ FINAL DA RUA</t>
  </si>
  <si>
    <t>RUA FERNANDES VIEIRA SEV. CENTRO ESPÍRITA</t>
  </si>
  <si>
    <t>ESTR. DO PALMITAL/ DO Nº 160H AO 584</t>
  </si>
  <si>
    <t>RUA PROFESSOR HERCULANO MARCO BORGES DA FONSECA</t>
  </si>
  <si>
    <t>SERV. CHIQUINHA/ RUA FERREIRA BARCELOS - MORRO DO NEYLOR</t>
  </si>
  <si>
    <t>JAMIRO PIMENTEL GUARIZE</t>
  </si>
  <si>
    <t>SARGENTO BOENING</t>
  </si>
  <si>
    <t>SERV. JOVITA BARBOSA SILVA/ VAI ATÉ A RUA ADÃO BRAND</t>
  </si>
  <si>
    <t>RUA ALVAREZ DE AZEVEDO Nº 482/ INICIO DA RUA</t>
  </si>
  <si>
    <t>RUA IZA GOMES/ SARGENTO BOENING</t>
  </si>
  <si>
    <t>RUA JOSÉ LEMOS/ TRECHO INICIAL VALE DO BONSUCESSO</t>
  </si>
  <si>
    <t>RUA DOMINGOS JOSÉ MARTINS/ PROX. A ESCOLA QUINTA DO LAGO</t>
  </si>
  <si>
    <t>RUA PROF. JOÃO DE DEUS/ SERV. 679 B</t>
  </si>
  <si>
    <t>QUARTEIRÃO BRASILEIRO</t>
  </si>
  <si>
    <t>SERV. JOSÉ MARIA DA COSTA/ DEFRONTE AO Nº 840 B/ FINAL DA RUA CANDIDO PORTINARI</t>
  </si>
  <si>
    <t>SERV. JOÃO DE ALMEIDA/ RUA VICENZO RIVETTI Nº 756</t>
  </si>
  <si>
    <t xml:space="preserve">RUA BERNARDO TOSTA/ SERV. FINAL </t>
  </si>
  <si>
    <t>SERV.1270/R:ANTONIO DA SILVA LIGEIRO</t>
  </si>
  <si>
    <t>SERV.ANTONIO MATHIAS/R:ONOFRE DOS SANTOS,PX 586</t>
  </si>
  <si>
    <t>RUA VALENTIM OSORIO/ PROX. AO PONTO FINAL</t>
  </si>
  <si>
    <t>BOA VISTA</t>
  </si>
  <si>
    <t>ESTR. DE FAGUNDES/ TREVO COM ESTRADA JOSÉ XAVIER</t>
  </si>
  <si>
    <t>RUA GENERAL OSORIO/ ENTRE O PETRO PARQUE E BOA BARRA Nº 88/ SERV. DIAMANTINA</t>
  </si>
  <si>
    <t>ESTR. DO PARAISO/ SERV. 581 D</t>
  </si>
  <si>
    <t>RUA GUILHERMINA HUBER/ PROX. AO CORREGO</t>
  </si>
  <si>
    <t>VILA RICA</t>
  </si>
  <si>
    <t>SERV. CALIXTO BASTOS/ CASTELO SÃO MANOEL</t>
  </si>
  <si>
    <t>SERV. ALVAIR SIMÕES DE PAIVA/ PROX. A RUA OLIVEIRA BULHOES</t>
  </si>
  <si>
    <t>ESTR. UNIÃO INDUSTRIA DO Nº 26200 AO Nº 26785</t>
  </si>
  <si>
    <t>RUA GONZAGA VIEIRA JUNIOR/ ENTRONCAMENTO COM A RUA JOAQUM JOÃO DE OLIVEIRA</t>
  </si>
  <si>
    <t xml:space="preserve">RUA ANTONIO PIRES SOARES/ ESCADARIA º 310 D 1º VIRADOURO </t>
  </si>
  <si>
    <t>SERV. SÃO FRANCISCO DE ASSIS</t>
  </si>
  <si>
    <t>RUA OLIVEIRA BULHÕES - SERV. 317/ INTERLIGAÇÃO ESTR. UNIÃO INDUSTRIA COM OLIVEIRA BULHÕES</t>
  </si>
  <si>
    <t>SERV. MAGDALENA  LOPES DE CARVALHO/ RUA POUSO ALEGRE</t>
  </si>
  <si>
    <t>SERV. THEREZINHA PEREIRA DA COSTA/ Nº 271 DA VILA JULIANO C MANZINI</t>
  </si>
  <si>
    <t>RUA CARLOS BITENCOURT DO Nº 254 AO 302</t>
  </si>
  <si>
    <t>LOTEAMENTO MANGA LARGA RUA 7/ PROX. AO Nº 250</t>
  </si>
  <si>
    <t xml:space="preserve">    </t>
  </si>
  <si>
    <t>SERV. FRANCISCO ANASTACIO VIEIRA/ AO LADO DO Nº 492</t>
  </si>
  <si>
    <t>ESPERANÇA</t>
  </si>
  <si>
    <t>ESTR. ALMIRANTE PAULO MEIRA/ USINA DE RECICLAGEM DE LIXO - VALE DAS VIDEIRAS</t>
  </si>
  <si>
    <t>RUA ATILIO MAROTI/ SERV. 6 - CANTINHO DA ESPERANÇA</t>
  </si>
  <si>
    <t>ESTR. CORREA DA VEIGA PROX. AO Nº 58</t>
  </si>
  <si>
    <t>ESTRADA MANGA LARGA PROX. AO Nº2600</t>
  </si>
  <si>
    <t>RUA OSVERO DO CARMO VILAÇA/ SERV. PROX AO Nº 790 (SERV DA CAIXA D'AGUA)</t>
  </si>
  <si>
    <t>SERV. WILSOM BOECHAT/ RUA SEBASTIÃO PINHO DA SILVA - VALE DOS ESQUILOS</t>
  </si>
  <si>
    <t>AV. AMARAL PEIXOTO/ SERV. 5/ SERV. BOCA DO MATO</t>
  </si>
  <si>
    <t>QUITANDINHA</t>
  </si>
  <si>
    <t>sim</t>
  </si>
  <si>
    <t>RUA:JOÃO CAETANO GONZI PROX.Nº07 R.ALDO TAMACOLDI</t>
  </si>
  <si>
    <t>LOTEAMENTO SAMAMBAIA/ RUA E/ DO INICIO AO LOTE 21</t>
  </si>
  <si>
    <t>RUA DAS CEREJEIRAS Nº 10035/ LOT. JARDIM SÃO GUILHERME/ DO INICIO AO Nº 80</t>
  </si>
  <si>
    <t>SERV. DO MORRO DO GAVIÃO / RUA DOS EUCALIPTOS</t>
  </si>
  <si>
    <t>SERV. PEDRO ELIDIO DE MACEDO/ TRECHO DE ACESSO PELA RUA SÃO GERALDO</t>
  </si>
  <si>
    <t>RUA CARVALHO JUNIOR/ RUA E/ PROX. ANTIGA MONTREAL</t>
  </si>
  <si>
    <t>RUA PERMINIO SCHIMIDT/ PSF VILA FELIPE</t>
  </si>
  <si>
    <t>RUA DA PEDREIRA/ PROX. AO Nº 15</t>
  </si>
  <si>
    <t>RUA NINHO DA AGUIA/ INICI0 DA RUA PROX. A POUSADA</t>
  </si>
  <si>
    <t>RUA DA PEDREIRA/ RUA AGOSTINHO GOULÃO Nº 2900</t>
  </si>
  <si>
    <t>VILA JULIANO CONSTANTINO MANZINI/ PROX. A OTO MATHEIS</t>
  </si>
  <si>
    <t>RUA CEL ALBINO SIQUEIRA/ ACESSO AO CAMPO DO INTERNACIONAL</t>
  </si>
  <si>
    <t>SERV.Nº2124/PONTO FINAL DO CACILD BECKER</t>
  </si>
  <si>
    <t>RUA LUIZ BLEZER/Nº219 AO LADO DO LUKAS</t>
  </si>
  <si>
    <t>ESTR. RIO ACIMA/ PONTO FINAL DO ÔNIBUS</t>
  </si>
  <si>
    <t>ANAPOLIS</t>
  </si>
  <si>
    <t>RUA VISCONDI DE ITABORAI/ SERV. 432</t>
  </si>
  <si>
    <t>VALPARAISO</t>
  </si>
  <si>
    <t xml:space="preserve">RODOVIA WASHINGTON LUIZ PROX. BAR DO MACHADO E SITIO ALEGRIA DOS MEUS NETOS </t>
  </si>
  <si>
    <t xml:space="preserve">SANTA ROSA </t>
  </si>
  <si>
    <t>TRAVESSA PAULISTA/ CASTELO SÃO MANOEL</t>
  </si>
  <si>
    <t>TRAVESSA PAULISTA/ SERV. DONA ANINHACASTELO SÃO MANOEL</t>
  </si>
  <si>
    <t xml:space="preserve">AV. PAULISTA SERV. DA ELIANE </t>
  </si>
  <si>
    <t>AVENIDA PAULISTA/ ESQUINA COM A RUA MELITA - CASTELO SÃO MANOEL</t>
  </si>
  <si>
    <t>ALAMEDA SANTO ANTONIO/ INICIO E FINAL</t>
  </si>
  <si>
    <t>ESTR. UNIÃO INDUSTRIA Nº24360 ATÉ 24480</t>
  </si>
  <si>
    <t>ESTR. MANGA LARGA/ DO QUARTEL AO PONTO FINAL</t>
  </si>
  <si>
    <t>RUA DAS PAPOULAS/ ACESSO DAS BROMELIAS Nº 28 VALE DOS ESQUILOS</t>
  </si>
  <si>
    <t>ESTRADA DO LIMOEIRO/ PERTO DO POSTO DE GASOLINA BRAZÃO</t>
  </si>
  <si>
    <t>R:1 Nº2430 /PX. R:MARIA DE LIMA</t>
  </si>
  <si>
    <t>SERV.LATSCH Nº852</t>
  </si>
  <si>
    <t>RUA BOLIVIA/ RUA C - PROX. AO Nº 170</t>
  </si>
  <si>
    <t>VALE SANTA LUZIA/ RUA 6 ANTIGO  MATA CAVALO</t>
  </si>
  <si>
    <t>ESCADARIA JOSE DE OLIVEIRA COUTO 1º ACESSO A CARVALHO JUNIOR</t>
  </si>
  <si>
    <t>SERV. DR. MODESTO GUIMARÃES Nº 583</t>
  </si>
  <si>
    <t>RUA AVELINO DE CARVALHO/ RUA DA IGREJA - BREJAL</t>
  </si>
  <si>
    <t>RUA PAULINO GUIMARÃES/ EM FRENTE AO Nº 149</t>
  </si>
  <si>
    <t>SERV. SITIO DO PICA PAU 2 FINAL</t>
  </si>
  <si>
    <t>SERV. SITIO DO PICA PAU 3 FINAL</t>
  </si>
  <si>
    <t>SERV. SITIO DO PICA PAU/ PROX. AO BNH</t>
  </si>
  <si>
    <t>TRAV. GOITACAZES/ SERV. FRONTE A QUADRA</t>
  </si>
  <si>
    <t>ESTR. NEUZA GOULART BRIZOLA</t>
  </si>
  <si>
    <t>SERV. JOSÉ ANTONIO DE OLIVEIRA/ LIGA A RUA JOÃO BATISTA MURALHA Á ESTR. MINEIRA</t>
  </si>
  <si>
    <t>LOTEAMENTO SAMAMBAIA</t>
  </si>
  <si>
    <t>RUA SÃO PAULO/ ESQUINA COM A RUA ITATAIA</t>
  </si>
  <si>
    <t>SERV. DO PRATA/ ESTRD. INDEPENDENCIA EM FRENTE AO Nº 485</t>
  </si>
  <si>
    <t>RUA MANOEL ANTONIO COSTA/ DEPOIS DO PONTO FINAL DO LAGOINHA</t>
  </si>
  <si>
    <t>RUA CARLOS CARNEVALLI/ PROX. AO Nº 80</t>
  </si>
  <si>
    <t>CIDADE NOVA</t>
  </si>
  <si>
    <t>RUA JACOB BORDIGNON/ SERV. 200</t>
  </si>
  <si>
    <t>SERV. DEBORA COUTO SUCUPIRA/ PONTO FINAL DO ONIBUS</t>
  </si>
  <si>
    <t>SERV. MANOEL FERNANDES DA ROCHA/ COMEÇA NA RUA I E TERMINA NA RUA M</t>
  </si>
  <si>
    <t>ARARAS/VISTA ALEGRE</t>
  </si>
  <si>
    <t>Estrd. Da Divisa nº 757 (depois da subida pedras negras)</t>
  </si>
  <si>
    <t>Itaipava</t>
  </si>
  <si>
    <t xml:space="preserve">RUA FERREIRA CUNHA </t>
  </si>
  <si>
    <t>ESTR. UNIÃO INDUSTRIA Nº 33.760/ PRAÇA 29 DE JUNHO (ORNAMENTAL) CENTRO DA POSSE</t>
  </si>
  <si>
    <t>ESTR. DA COTIA/ TODA EXTENSÃO DA ESTRADA</t>
  </si>
  <si>
    <t>RUA SANTA RITA DE CASSIA/ SERV. 247</t>
  </si>
  <si>
    <t>CASTRIOTO</t>
  </si>
  <si>
    <t>RUA JOAQUIM DE SOUZA/ GLORIA</t>
  </si>
  <si>
    <t>SERV.ALICE VIANA/COM.DO ALEMÃO</t>
  </si>
  <si>
    <t>SERV. ADILSON RIBEIRO/ COMUNIDADE DO ALEMÃO</t>
  </si>
  <si>
    <t>SERV. DEBORA COUTO SUCUPIRA/ DENTRO DA COOPERATIVA</t>
  </si>
  <si>
    <t>R:GLAUCE ROXA Nº527/POR BAIXO DO CRUZEIRO SERV.</t>
  </si>
  <si>
    <t>SERVIDÃO CATARINA FREITAS GUIMARÃES/ PROX. AO Nº 655 RUA JOÃO XAVIER</t>
  </si>
  <si>
    <t>VILA FRANK MATTOS SAMPAIO/ RUA EM FRENTE A ESCOLA MUNICIPAL BATAILARD</t>
  </si>
  <si>
    <t xml:space="preserve">MOSELA / BATAILARD </t>
  </si>
  <si>
    <t>SERV. PAULO DA SILVA</t>
  </si>
  <si>
    <t>SERV. SEBASTIÃO MARTINS/ RUA TANCREDO NEVES</t>
  </si>
  <si>
    <t>VILA VITOR LEONARDO/EST DO INDEPENDENCIA</t>
  </si>
  <si>
    <t>RUA FREDERICO RETONDAR/ PONTO FINAL DO TANCREDO NEVES</t>
  </si>
  <si>
    <t>RUA MENDES FRANCO/ DO INICIO AO Nº 51</t>
  </si>
  <si>
    <t>SECRETARIO</t>
  </si>
  <si>
    <t>RUA MENDES FRANCO/ VIRADOURO</t>
  </si>
  <si>
    <t xml:space="preserve">RUA CAMDIMBAS/ ATELIER HEVANDRO JUNIOR </t>
  </si>
  <si>
    <t>LOTEAMENTO SERRA MORENA - RUAB/ PROX. A RUA A - BARRA MANSA</t>
  </si>
  <si>
    <t>SERV. MANOEL PAZ/ RUA CORONEL ALBINO SIQUEIRA/ 1º ENTRADA A DIREITA</t>
  </si>
  <si>
    <t>SILVÉRIO ORESTES DE SOUZA/ SERV. / RUA BRIGADERIO CASTRIOTO Nº 2628</t>
  </si>
  <si>
    <t>RUA NICARAGUA/ DO Nº 615 AO Nº 1045</t>
  </si>
  <si>
    <t>COMUNIDADE DO ALEMÃO/ PONTO FINAL DO ÔNIBUS 528</t>
  </si>
  <si>
    <t>R;CACILDA BECKER/ESCADARIA FRONTE AO ARMARINHO ELAINE</t>
  </si>
  <si>
    <t>R:CACILDA BECKER/SERV.DEFRONTE AO N415</t>
  </si>
  <si>
    <t>R:ANTONIO DA SILVA LIGEIRO</t>
  </si>
  <si>
    <t>RUA ADÃO CARLOS - DA PONTE AO Nº 230</t>
  </si>
  <si>
    <t>R:JORGE AXEL/SERVIDÃO 378</t>
  </si>
  <si>
    <t>TRAV.DAS AMENDOEIRAS/TREINAMENTO AUTO ESCOLA</t>
  </si>
  <si>
    <t>R;EMILIO ZALUAR/SERV.173</t>
  </si>
  <si>
    <t>MORRO DO ESQUELOTO/R:ANTONIO BERNADO ROSA FILHO</t>
  </si>
  <si>
    <t>PEDRO HAMMES SOBRINHO/ RUA CORONEL VEIGA 1583 PONTE FONES</t>
  </si>
  <si>
    <t>SERV. JOÃO MOREIRA/ DR THOUZET</t>
  </si>
  <si>
    <t>RUA MANOEL LUIZ FERREIRA/ SERV. 1969 FUNDOS</t>
  </si>
  <si>
    <t>VILA INDEPENDENCIA/DO INICIO AO Nº46</t>
  </si>
  <si>
    <t>SERV. ANTONIO MUNIZ CONSTANCIO/ 555M/ RUA DOMINGOS PEREIRA</t>
  </si>
  <si>
    <t>SERV. JOSÉ DE ALMEIDA MACEDO/ SERV. NELSON FERREIRA SOARES</t>
  </si>
  <si>
    <t>SERVIDÃO JOANE STARK VOGEL Nº 789 EM FRENTE A NENCA TECIDOS</t>
  </si>
  <si>
    <t>VILA VASCONCELLOS/ PROX. AO CONDOMINIO CHÁCARA FLORA</t>
  </si>
  <si>
    <t>RUA MANOEL BORGES DE FREITAS</t>
  </si>
  <si>
    <t>DUARTE DA SILVEIRA</t>
  </si>
  <si>
    <t>SERV. BERNARDO MARTINS MEIRA/RUA BRIGADEIRO CASTRIOTO</t>
  </si>
  <si>
    <t>PARQUE BOM CLIMA/ ALAMEDA B/C EM FRENTE A LOJA DE MATERIAL DE CONSTRUÇÃO BONSUCESSO</t>
  </si>
  <si>
    <t>BONSUCESSO</t>
  </si>
  <si>
    <t>RUA BOUGAINVILLE - FAZENDA SÃO JOSÉ - VLE DO RIBEIRÃO GRANDE</t>
  </si>
  <si>
    <t>SERV. SEBASTIÃO FERREIRA DE MATTOS Nº 973</t>
  </si>
  <si>
    <t>RUA DA CRECHE/ RUA LATERAL QUE DA PARA OS DOIS CAMPOS</t>
  </si>
  <si>
    <t>RUA BARBOSA DE LIMA SOBRINHO/ DA RUA C À RUA D COMPLEMENTAÇÃO</t>
  </si>
  <si>
    <t>SERV. MOACIR COELHO/ETR. UNIÃO INDUSTRIA/ EM FRENTE PAVÃO AUTO PEÇAS</t>
  </si>
  <si>
    <t>ESTR. SILVEIRA DA MOTA/ KM 4 PROX. AO ACESSO À GRANJA CLAUDIA</t>
  </si>
  <si>
    <t>ESTRD. SILVEIRA DA MOTA KM 4 AO LADO DA GRANJA DA CLAUDIA</t>
  </si>
  <si>
    <t>CORREGO GRANDE</t>
  </si>
  <si>
    <t>SERV.TRANVERSAL 4 E 2 /CACILDA BECKER</t>
  </si>
  <si>
    <t>ESTRADA DO CONTORNO/TRECHO BONSUCESSO E FERINHA DE ITAIPAVA</t>
  </si>
  <si>
    <t>RUA FRANCISCO GUIMARÃES/ ESTR. DE SECRETÁRIO PROX. A IGREJA DE SECRETÁRIO</t>
  </si>
  <si>
    <t>ESTR. DO MAQUINÉ/ ENTRE AS RUAS FRANCISCO GUIMARÃES E O CONDOMINIO MAQUINÉ </t>
  </si>
  <si>
    <t>SERV. AO LADO DA IGREJA MARANATA/ INTEGRAL</t>
  </si>
  <si>
    <t>SERTÃO CARANGOLA</t>
  </si>
  <si>
    <t>SERV. ARGENTINA BARBARA DE SOUZA/ INICIO DA SERVIDÃO - GLORIA</t>
  </si>
  <si>
    <t>RUA DA CRECHE/ VIRADOURO DEFRONTE A CASA Nº44</t>
  </si>
  <si>
    <t>RUA DO CAMPO</t>
  </si>
  <si>
    <t xml:space="preserve"> </t>
  </si>
  <si>
    <t>RUA DAS PALMEIRAS/ PRIMEIRO POSTE EXISTENTE</t>
  </si>
  <si>
    <t>SERV. MANOEL DE SOUZA/FINAL DA SERVIDÃO</t>
  </si>
  <si>
    <t>SERV. DO ELIAS/ PRÓX. A SERV. MANOEL DE SOUZA</t>
  </si>
  <si>
    <t>RUA NALZIRO DOS SANTOS (SERV. DA QUADRA ANTIGA)</t>
  </si>
  <si>
    <t>RUA NALZIRO DOS SANTOS/ FINAL DA RUA</t>
  </si>
  <si>
    <t>SERV. DAS BROMELIAS/PROX A CASA DP SR. JORGE</t>
  </si>
  <si>
    <t>RUA JOSÉ GONÇALVES BRAGA/PROX. A CURVA</t>
  </si>
  <si>
    <t>SERVIDÃO DA PAZ/ INTEGRAL</t>
  </si>
  <si>
    <t>RUA ALCEBIADES BARBOSA/GROTINHA</t>
  </si>
  <si>
    <t xml:space="preserve">RUA DO E TUNEL EXTRAVASOR / SERV. ACRÍSIO PEÇANHA E DEFRONTE IGREJA WESLEYANA </t>
  </si>
  <si>
    <t>SERV. JAIME FRANCISCO/ RUA ORLANDO JOSÉ DA SILVA/ PONTO FINAL DO ÔNIBUS DA COMUNIDADE SÃO LUIZ</t>
  </si>
  <si>
    <t>ESCADARIA DA PADARIA SÃO CARLOS/ ATILIO MAROTI</t>
  </si>
  <si>
    <t>RUA MANOEL DOS PASSOS/ SERV. DA CASA DO GAUCHO/ ATILIO MAROTI</t>
  </si>
  <si>
    <t>Serv. Do Duda</t>
  </si>
  <si>
    <t>Neylor</t>
  </si>
  <si>
    <t>Servidão do Sr. Neca</t>
  </si>
  <si>
    <t>Serv. Do Tanico</t>
  </si>
  <si>
    <t>Serv. Da Quadra</t>
  </si>
  <si>
    <t>RUA SÃO NORBERTO Nº 36B/ TRAVESSA DA SÃO NORBERTO E SAI NA RUA PORTUGAL</t>
  </si>
  <si>
    <t>Serv. Da Gracinha/ comunidade do neylor</t>
  </si>
  <si>
    <t xml:space="preserve">ESTRADA RETIRO DAS PEDRAS DO N°1281 ATÉ O SITIO DO ROSÁRIO- ANTES DA ESTRADA DOS MACACOS </t>
  </si>
  <si>
    <t>SERVIDÃO EM FRENTE AO Nº 538/ RUA MANOEL TORRES</t>
  </si>
  <si>
    <t>ESTRADA MINEIRA Nº 1739/ SERV. DO IPASE</t>
  </si>
  <si>
    <t>RUA ALFREDO VARGAS ROSA/ CURVA 26000 ESTR. UNIÃO INDUSTRIA</t>
  </si>
  <si>
    <t xml:space="preserve">RUA ALFREDO VARGAS ROSA CURVA 26000 ESTRADA UNIÃO INDUSTRIA </t>
  </si>
  <si>
    <t>BARRA MANSA</t>
  </si>
  <si>
    <t>ESTRD. DO PARAISO/SERV. MANOEL HIPOLITO</t>
  </si>
  <si>
    <t>SERV. ANGELO BUTURINI/ ESCADARIA</t>
  </si>
  <si>
    <t>ESTRDA DE FAGUNDES RUA BEJAMIN SIMAS</t>
  </si>
  <si>
    <t>RUA MATO GROSSO/ PROX. AO LOTE 24 - QUADRA 62 VILA HIPICA</t>
  </si>
  <si>
    <t>ESTRADA DO PARAISO Nº326 BNH COND.CHACARA FLORA</t>
  </si>
  <si>
    <t>SERV. JOÃO BATISTA DE SOUZA/ PROX. A QUADRA COMUNITARIA</t>
  </si>
  <si>
    <t>Escada da Serv. Proximo a igreja do pastor zezinho</t>
  </si>
  <si>
    <t>BAIRRO SÃO LUIZ ESCADA DA SERVIDÃO PROX. A IGREJA DO PASTOR ZEZINHO</t>
  </si>
  <si>
    <t>SERV.R:QN/PONTO FINAL DO ONIBUS 463</t>
  </si>
  <si>
    <t>SERV. JOSÉ ROSA SOARES/ PROX. AO Nº 230</t>
  </si>
  <si>
    <t>SERIDÃO MANOEL DA SILVA MOURA Nº 750</t>
  </si>
  <si>
    <t>SERV. DULCE HOSSMAN ISAAC/ RUA BERNARDO PROENÇA</t>
  </si>
  <si>
    <t>RUA MANOEL TORRES/ SERV. Nº 541</t>
  </si>
  <si>
    <t>RUA LUIZ SALOMÃO VIANA/ SERV. 02</t>
  </si>
  <si>
    <t>RUA LUIZ SALOMÃO VIANA/ SERV. 01</t>
  </si>
  <si>
    <t>RUA LUIZ SALOMÃO VIANA/PONTO FINAL</t>
  </si>
  <si>
    <t>RUA LUIZ SALOMÃO VIANA/ SERV. 03</t>
  </si>
  <si>
    <t>SERV. ANTONIO PAULO RODRIGUES/ FINAL DA SERV.</t>
  </si>
  <si>
    <t>RUA OSWALDO MAGALHÃES/ DO MEIO AO FIM</t>
  </si>
  <si>
    <t>RUA DA CONQUISTA/ PONTO FINAL</t>
  </si>
  <si>
    <t>RUA DAS DRACENAS Nº 106 VALE DOS ESQUILOS</t>
  </si>
  <si>
    <t>SERV. AO LADO DA QUADRA DE FUTEBOL / ALTO DA DERRUBADA</t>
  </si>
  <si>
    <t>RUA H DO CONDOMINIO PARQUE BOM CLIMA/ PERTO DA TORRE- SEMPRE A DIREITA</t>
  </si>
  <si>
    <t>SERV. EMILIA STATLER VALCADI/ RUA ADÃO BRAND - PROX. A PRAÇA</t>
  </si>
  <si>
    <t>SERV. SEBASTIANA/ RUA MARCOLINO SIMÕES FERREIRA</t>
  </si>
  <si>
    <t>SERV. MARIA DA PENHA/ RUA SEBASTIÃO PINHO DA SILVA</t>
  </si>
  <si>
    <t>RUA ERNANI FORNARI</t>
  </si>
  <si>
    <t>R;MAJESTOSO CREMERIE Nº63</t>
  </si>
  <si>
    <t>RUA MARIA DA SILVA SIMAS</t>
  </si>
  <si>
    <t>ESTRADA DA SAUDADE Nº 1244/ PROX. A SUBIDA DO FRAGOSO</t>
  </si>
  <si>
    <t>SERV. ADELÍRIO DE SOUZA LIMA/ ACESSO PELA RUA ANTONIO SOARES SERRA</t>
  </si>
  <si>
    <t>RUA LUIZ IMBROISI APÓS O Nº252 / PROX. AO TRATAMENTO DE AGUA MONTE VIDEL</t>
  </si>
  <si>
    <t>RUA DAS PALMEIRAS/ PROX. A ESCOLA JULIO FREDERICO KOELHER VALE DOS ESQUILOS</t>
  </si>
  <si>
    <t>SERV. AMÉRICO JUNIIOR/ ENTRE AS RUAS WALDEMAR F. DA SILVA E BARTOLOMEU SODRE</t>
  </si>
  <si>
    <t>SERVDAO APOLONIA ALBERTO KAIPPER/ PROX. A CASA DA GISELE</t>
  </si>
  <si>
    <t>RUA RIO GRANDE DO NORTE/ LOTE 39 QUADRA 46</t>
  </si>
  <si>
    <t>Rua Hans brischitan/ prox. A quadra João Grandão</t>
  </si>
  <si>
    <t>SERV. MARIA JOSÉ PEREIRA  DOS SANOTS SILVA/ RUA PROFESSOR JOÃO DE DEUS QUADRA 3 LOTE 19</t>
  </si>
  <si>
    <t>RUA DO IPÊ - INICIO / PROX. A ESTRD. SILVEIRA DA MOTA KM 2</t>
  </si>
  <si>
    <t>Serv. Maria de Lourdes/ gloria</t>
  </si>
  <si>
    <t>correas</t>
  </si>
  <si>
    <t>ESTR. DO RIO ACIMA/ PROX. AO Nº 1001 - ANAPOLIS SECRETARIO</t>
  </si>
  <si>
    <t>RUA JORGE ACZEL N 316 APÓS A IGREJA DE SÃO JORGE</t>
  </si>
  <si>
    <t>RUA DOS MICOS Nº 4570/ SUBIDO POUSADA DE ARARAS</t>
  </si>
  <si>
    <t>SERV. JOSEFA CASTILHO/ CAPELA</t>
  </si>
  <si>
    <t>SERV. VICENTE FRANCISCO DIAS/ PROX. FUTURO VIRADOURO</t>
  </si>
  <si>
    <t>SERV. NA RUA AUGUSTO SEVERO ENTRE OS N 758 E 764</t>
  </si>
  <si>
    <t>SERV. DO BICÃO/ PROX. A PRAÇA VISTA ALEGRE</t>
  </si>
  <si>
    <t>RUA JUVENAL AMARAL/ ESTR. DO PARAISO</t>
  </si>
  <si>
    <t>RUA DOS EUCALIPTOS/ ESTR. DO PARAISO</t>
  </si>
  <si>
    <t>ESTRADA VELHA DA ESTRELA Nº 66 CASA 5/ AO LADO DA IGREJA DE SÃO JOÃO</t>
  </si>
  <si>
    <t>SERV. JULIA LUIZA DE MELLO/ GLORIA</t>
  </si>
  <si>
    <t>RUA FREDERICO NOEL/ ENTRE A CURVA DO JOIA E A RUA DUQUE DE CAXIAS</t>
  </si>
  <si>
    <t>SER. ROSANGELA DE FATIMA TEIXEIRA/ FINAL DA VILA SÃO JOSE</t>
  </si>
  <si>
    <t xml:space="preserve">RUA VALE SANTA LUZIA PROX AO BAR DO ZÉ MOSQUITO </t>
  </si>
  <si>
    <t>SERV. ANTONIO MANOEL CARVALHO/ RUA MARTINHO JOSÉ SANTANA 1667 - CASTELO SÃO MANOEL</t>
  </si>
  <si>
    <t>R:SARGENTO BOENING Nº281C SALDANHA MARINHO</t>
  </si>
  <si>
    <t>CAMINHO DO IMPERADOR/ APÓS CONDOMINIO REPOUSO- 1º TRANVERSAL (RUA MANOEL FÉO SUBIR)</t>
  </si>
  <si>
    <t>SERV.TEREZA AMELIA SAMPAIO/PONTO FINAL DO ONIBUS COM.DO GOLF</t>
  </si>
  <si>
    <t xml:space="preserve">SERVIDÃO RAUL BOTELHO DA PONTE </t>
  </si>
  <si>
    <t>CORREAS/BONFIM</t>
  </si>
  <si>
    <t>IINICIO AO LADO DO Nº26081</t>
  </si>
  <si>
    <t>SERVIDÃO ALBINO PINTO DA CRUZ PROX AO NUM 267</t>
  </si>
  <si>
    <t>RUA 9/ ATRAS DO LOTE 170/171 - SANTA MONICA</t>
  </si>
  <si>
    <t>PARQUE ITAMBE-RUA A EM FRENTE AO LOTE 76/ PONTO FINAL DO ÔNIBUS VILA FELIPE</t>
  </si>
  <si>
    <t>SERV. THERESA AMARO SAMPAIO/ PROX. AO PONTO FINAL DO ÔNIBUS DO GULF</t>
  </si>
  <si>
    <t>CASTELÂNEA</t>
  </si>
  <si>
    <t>RUA ALDO TAMANCOLDI/ SERV. 285/ AO LADO DO PADRÃO 285F</t>
  </si>
  <si>
    <t>RUA MARINÉIA RAMOS DE OLIVEIRA/ KM 66 SENTIDO JF</t>
  </si>
  <si>
    <t>CORREAS/ RIO DA CIDADE</t>
  </si>
  <si>
    <t>ESTRADA CORREA DA VEIGA DO PONTO FINAL ATÉ PROXIMO AO Nº2250</t>
  </si>
  <si>
    <t>SANTA MONICA/ ITAIPAVA</t>
  </si>
  <si>
    <t>SERV.NOBERTO DE CARVALHO - RUA MARIO GELLI</t>
  </si>
  <si>
    <t>SERV. SANTA CATARINA/ Nº 619 - ANTES DO POSTP DE SAUDE</t>
  </si>
  <si>
    <t>24 DE MAIO- SERVIDÃO AO LADO DA CASA NUM 140 DA RUA NOVA </t>
  </si>
  <si>
    <t xml:space="preserve">CENTRO </t>
  </si>
  <si>
    <t>SERV. DESCENDO NO FINAL DO MANOBRADOR/ LOTEAMENTO UBIRAJARA</t>
  </si>
  <si>
    <t>SERVIDÃO MONTE AZUL AO LADO DO BNH DR THOUZET</t>
  </si>
  <si>
    <t>DR THOUZET</t>
  </si>
  <si>
    <t>ESTR. UNIÃO INDÚSTRIA PROX AO N/25515- BARRA MANSA</t>
  </si>
  <si>
    <t>SERV. GERALDO PROENÇA/ VALE DO CARANGOLA - TODA SERVIDÃO</t>
  </si>
  <si>
    <t>R. DOM JOÃO BRAGA Nº 105 B</t>
  </si>
  <si>
    <t>RUA F LOTE 41 QUADRA 15/ LIGAÇÃO DA RUA CAMPOS COM A RUA SÃO PAULO</t>
  </si>
  <si>
    <t>RUA LUIZ IMBROSI DO Nº 192 EM DIANTE</t>
  </si>
  <si>
    <t>LOTEAMENTO UBIRAJARA-SERVIDÃO DESCENDO NO PONTO FINAL DO MANOBRADOR</t>
  </si>
  <si>
    <t xml:space="preserve">ESTRADA DA SAUDADE </t>
  </si>
  <si>
    <t>SERV. MARIA DO CARMO JOIA BORBE/ RUA TERESA Nº 991</t>
  </si>
  <si>
    <t>RUA INFANTE DOM HENRIQUE</t>
  </si>
  <si>
    <t>VALE DAS FLORES EM FRENTE AO Nº 242/ FINAL DA RUA</t>
  </si>
  <si>
    <t>BONFIN CORREAS</t>
  </si>
  <si>
    <t>RUA JOSÉ JOAQUIM RODRIGUES Nº578 PROX. A BIQUINHA</t>
  </si>
  <si>
    <t>VILA JULIANO MANZINI/ PONTO FINAL DO ÔNIBUS</t>
  </si>
  <si>
    <t>ESTRADA RETIRO DAS PEDRAS DO N°2726 ATÉ A FAZENDA RIO DAS PEDRAS</t>
  </si>
  <si>
    <t>RUA DAS ARAUCARIAS BR 040 KM 64,5 VALE DO BONSUCESSO</t>
  </si>
  <si>
    <t>RUA DOS BEIJA FLORES  BR 040 KM 64,5 VALE DO BONSUCESSO</t>
  </si>
  <si>
    <t>RUA DAS CEREJEIRAS BR 040 KM 64,5 VALE DO BONSUCESSO</t>
  </si>
  <si>
    <t>RUA DAS ANDORINHAS BR 040 KM 64,5 VALE DO BONSUCESSO</t>
  </si>
  <si>
    <t>SERV. CORNELIO AZEVEDO/ FINAL DA SERV. PARTE DE CIMA</t>
  </si>
  <si>
    <t>RUA RIO GRANDE DO SUL / OS DOIS ULTIMOS POSTES DA RUA </t>
  </si>
  <si>
    <t>SERV. DIRCEU JOSE PEREIRA/ EMIDIO DE SOUZA</t>
  </si>
  <si>
    <t xml:space="preserve">RUA ANTONIO PINHEIRO FILHO/ RUA ANTONIO LOCHE MARTINS </t>
  </si>
  <si>
    <t>RUA CACILDA BECKER EM FRENTE AO Nº 2439</t>
  </si>
  <si>
    <t>RUA REPOUSO/ PRAÇA SE SANTA MONICA/ ARCAS</t>
  </si>
  <si>
    <t>RUA ALBERTO OCRDEIRO/ ANTIGA RUA E</t>
  </si>
  <si>
    <t>SERV. WALACE RAMOS DA SILVA/RUA VIUVA LIMA-ALCOBACINHA</t>
  </si>
  <si>
    <t>RUA JOSÉ VICENTE DA SILVA/ VARGEM DOS MARMELOS</t>
  </si>
  <si>
    <t>RUA LOPES DE CASTRO/ SITIO PICA PAU/ ACESSO ANGELICA DE LOPES</t>
  </si>
  <si>
    <t>RUA ANTONIO SOARES PINTO/RUA NOVA -24 DE MAIO</t>
  </si>
  <si>
    <t>SERV. CAMILA AUGUSTO DE OLIVEIRA</t>
  </si>
  <si>
    <t>RUA TEOFILO JOSE DA SILVA Nº 15</t>
  </si>
  <si>
    <t>PEDRAS BRANCAS</t>
  </si>
  <si>
    <t>RUA ELISIA MUSSEL PEIXOTO/ PONTO FINAL MANOBRADOR</t>
  </si>
  <si>
    <t>RUA DA CRECHE NO VIRADOR/ MANOBRADOR</t>
  </si>
  <si>
    <t>RUA EMIDIO TAVARES/ RIO DA CIDADE/ SUBSTAÇÃO - SERTÃO DO CARANGOLA</t>
  </si>
  <si>
    <t>RUA CAPITÃO PALADINE/Nº 354 SERV. CRISTOVÃO LORENÕ HAMMES</t>
  </si>
  <si>
    <t>ESTR. FAZENDA INGLESA Nº 200 CAMINHO DA CAIXA D'AGUA/ PROX. A IGREJA DE N.S. APARECIDA</t>
  </si>
  <si>
    <t>ESTR. DA MOMBAÇA/ PROX. AO BAR DO FERNANDO</t>
  </si>
  <si>
    <t>ESTRD. DA MOMBAÇANº 734</t>
  </si>
  <si>
    <t>RUA DOS IPÊS Nº 82/ ESTRADA DO RIBEIRÃO</t>
  </si>
  <si>
    <t>ESTRADA UNIÃO INDUSTRIA/ JACUBA KM 89</t>
  </si>
  <si>
    <t>SERVIDÃO DONA AUGUSTA/ ESTRADA VELHA DA ESTRELA</t>
  </si>
  <si>
    <t>ESTRADA DA ROCINHA SITIO DAS PEDRAS ROXA</t>
  </si>
  <si>
    <t>ESTRD. JOÃO DE DEUS RODRIGUES/ PERTO DO Nº 695</t>
  </si>
  <si>
    <t>SERVIDÃO CASA DO BETO/ PROX. A SERVIDÃO MARIA DE LOURDES- BAIRRO DA GLORIA</t>
  </si>
  <si>
    <t>RUA DJANIRA/ PROX AO CONDOMINIO SAMAMBAIA</t>
  </si>
  <si>
    <t>ESTRD. ARNALDO DYCKERHOFF/ PROX. ARMAZEM SUSTENTAVEL - BREJAL</t>
  </si>
  <si>
    <t>RUA ALAMEDA ROQUE XAVIER LAURENZA/ ENTRADA NA RUA DA TORRE DA OI</t>
  </si>
  <si>
    <t>VILA VALTER BORGES MONNERAT/ PROX. A PADARIA PÃO QUENTINHO</t>
  </si>
  <si>
    <t>ESTRADA SILVEIRA DA MOTTA KM 8/ TRISTÃO CAMARA RIO BONITO</t>
  </si>
  <si>
    <t>ESTRADA DO TAQUARIL/ PROX AO SITIO DO ERNESTO</t>
  </si>
  <si>
    <t>ESTRADA DO TAQUARIL / FINAL DO TAQUARIL</t>
  </si>
  <si>
    <t>R:JOSE ALENCAR TRECHO DO Nº27 ATE Nº500</t>
  </si>
  <si>
    <t>RUA JOÃO DE OLIVEIRA BOTELHO</t>
  </si>
  <si>
    <t>CAMINHO DO PARAISO</t>
  </si>
  <si>
    <t>SERV. VILA NICOLAU SIXEL FILHO</t>
  </si>
  <si>
    <t>SERV. ELIANE CRISTINA FRANÇA DE ARAGÃO/ COMUNIDADE JOÃO DE DEUS</t>
  </si>
  <si>
    <t>RUA BERNARDO PROENÇA Nº 481/ DESCENDO EM FRENTE AO SALÃO DO JERRI</t>
  </si>
  <si>
    <t>SERV. MADALENA SIXEL TEIXEIRA/ ENTRADA PELA NANCY COTIA</t>
  </si>
  <si>
    <t>LOTEAMENTO UBIRAJARA/ PROX. AO PONTO FINAL DO DIAS DE OLIVEIRA</t>
  </si>
  <si>
    <t>SERVIDÃO Nº 5/ PROX. A DIAS DE OLIVEIRA Nº 830</t>
  </si>
  <si>
    <t>RUA CEARA - PONTO FINAL DO ÔNIBUS</t>
  </si>
  <si>
    <t>RUA LOPES TROVÃO Nº1155/ ANTIGA LINHA FERREA/ ANTES DO PONTILHÃO</t>
  </si>
  <si>
    <t>SERV.ARNALDO KARL/ PROX. MATERIAL DE CONSTRUÇÃO ARIES</t>
  </si>
  <si>
    <t>RUA MANOEL FRANCISCO DE PAULA/ PROX. AO PONTO FINAL DO ONIBUS</t>
  </si>
  <si>
    <t xml:space="preserve">SITIO SÃO LUIZ/ INICIO DA RUA </t>
  </si>
  <si>
    <t>RUA NOEMIA RATTES/ PROX. POSSE DO CORPO SPA (ORNAMENTAL)</t>
  </si>
  <si>
    <t>SERV.ISA GOMES/PONTO FINAL DO ONIBUS 419</t>
  </si>
  <si>
    <t>RUA PROFESSORA HERCILIA MORETI/ SERV. RAUL MALAQUIAS/ PROX. A MERCEARIA DO NEM</t>
  </si>
  <si>
    <t>SRV.SILVIO CESARIO/TRAVESSA JAMIL GUARIZE</t>
  </si>
  <si>
    <t xml:space="preserve">RUA 24 DE MAIO/ Nº 345 PROX. AO BARO DO SERGINHO </t>
  </si>
  <si>
    <t>ALAMEDA HELLEN HARBOE/ PROX. AO LOTE 5/ RUA DA LOJA CONSTRUMALTA</t>
  </si>
  <si>
    <t>RUA ANTONIO LIMA DE OLIVEIRA/ SERV. ALZIRA DE MOURA CERQUEIRA</t>
  </si>
  <si>
    <t>SERV. MARIA DA PENHA/ LIGA COM  ANTONIO LIMA DE OLIVEIRA - VILA ISABEL</t>
  </si>
  <si>
    <t>RUA MANOEL CANEDO Nº 3300/ LOTEAMENTO SANTA RITA</t>
  </si>
  <si>
    <t>ESTR. UNIÃO INDUSTRIA/ CENTRO E AREA DE LAZER E PRAÇA</t>
  </si>
  <si>
    <t>RUA DAS IUCAS Nº 60/ RUA AZALEAS</t>
  </si>
  <si>
    <t>AV. DOS IPES Nº 20679/ ESTR. DO RIBEIRÃO KM. 57 - BR 040</t>
  </si>
  <si>
    <t>RUA E LOTEAMENTO SAMAMBAIA/ COND. MACEDO SOARES - INICIO DA RUA</t>
  </si>
  <si>
    <t>ESTRADA FAZENDA INGLES PROX. A GRANJA KAPPS</t>
  </si>
  <si>
    <t>ESTRADA VITALINO CANDIDO MELO/ FINAL DA RUA ARNALDO DYCKERHOFF</t>
  </si>
  <si>
    <t>ESTRADA DO BREJAL PROX. KM 2,5 / PROX. A RUA DA CONQUISTA</t>
  </si>
  <si>
    <t>BREJAL POSSE</t>
  </si>
  <si>
    <t>ESTRADA DO XINGÚ/ PROX. Nº 800 IGREJA QUADRANGULAR</t>
  </si>
  <si>
    <t>SERV. OSWALDO TESCH Nº 107/ RUA PAULO ROBERTO FILGUEIRAS</t>
  </si>
  <si>
    <t>PONTE RINCÃO SANTA CRUZ</t>
  </si>
  <si>
    <t>CAMINHO DA TORRE Nº 147/ PROX A PADARIA DO LAGOINHA</t>
  </si>
  <si>
    <t>RUA DAS DRACENAS Nº 577/ PROX AO Nº 1770 DA RUA FERNANDES VIEIRA</t>
  </si>
  <si>
    <t>VILA CRISTINA Nº 245 - DO Nº 305 AO FINAL</t>
  </si>
  <si>
    <t>ESTR. RIBEIRÃO/ RUA A</t>
  </si>
  <si>
    <t xml:space="preserve">  NÃO</t>
  </si>
  <si>
    <t>RUA FLAVIO CAVALCANTI/ SERV. SÃO CHARBEL</t>
  </si>
  <si>
    <t>LARGO JOSÉ MUNIZ PAVÃO/ INICIO DA RUA</t>
  </si>
  <si>
    <t>SERV. ANTONIO DA SILVA/ PROX. A RUA JOSÉ MUNIZ PAVÃO Nº 1131</t>
  </si>
  <si>
    <t>RUA JOSÉ MUNIZ PAVÃO/ DO Nº 1969 ATE O SITIO</t>
  </si>
  <si>
    <t>RUA JOSÉ MUNIZ PAVÃO/ DO Nº 1089 A 1117</t>
  </si>
  <si>
    <t>ESTRADA DO BREJAL Nº 1366/ PROX. AO BAR DO TAXISTA - BREJAL</t>
  </si>
  <si>
    <t>RUA GESSNER PINTO MONTEIRO/ ANTIGA RUA 7- AO LADO DA IGREJA WESLEYANA - CASTELO SÃO MANOEL</t>
  </si>
  <si>
    <t>LADEIRA NELSON MARCOLINO</t>
  </si>
  <si>
    <t>RUA CANDIDA NEVES CHAVIER/ ESTR. DAS ARCAS Nº 912</t>
  </si>
  <si>
    <t>SERV.JACY DE MORAES/FRENTE A OFICINA ANTES DA IGREJA</t>
  </si>
  <si>
    <t>ROD. BR 040/ KM 65 SAIDA PARA VALE DO SOSSEGO/ 1º AV. APÓS O Nº 300 SUBINDO A LADEIRA</t>
  </si>
  <si>
    <t>RUA MERCEDES/ SUBIDA PERTO DA SENTINHA NA PRIMEIRA CURVA CASTELO SÃO MANOEL</t>
  </si>
  <si>
    <t>SERV. LINCOLN/ PROX AO BAR DO GERALDO</t>
  </si>
  <si>
    <t>CAMINHO DA LADEIRA/SERV. 69 - SERV. NOVA</t>
  </si>
  <si>
    <t>COMUNIDADE DA GROTINHA/ LOT. SAMAMBAIA</t>
  </si>
  <si>
    <t>SERV. HELENA GONÇALVES DE AGUIAR/ 2º POSTE DA ESCADARIA ATE O FINAL</t>
  </si>
  <si>
    <t>RUA ALCEBIADES BARBOSA/ SERV. 109 GROTINHA DE ACESSO A ESTRADA MINEIRA</t>
  </si>
  <si>
    <t>SAMAMBAIA/CORREAS</t>
  </si>
  <si>
    <t>ESTRD. DO LIMOEIRO/ PROX. AO POSTE DE GASOLINA BRAZÃO</t>
  </si>
  <si>
    <t>SERVIDÃO DO PITUCHA/ CORIOLANO BASTOS Nº 83</t>
  </si>
  <si>
    <t>RUA ANTONIO DE MEDEIROS/ RUA K - PROX. BAR DO TUCO</t>
  </si>
  <si>
    <t>RUA VIGARIO CORREIA/ PATIO DA IGREJA</t>
  </si>
  <si>
    <t>SERV.  NOSSA SENHORA DA GLORIA/ ESCADARIA</t>
  </si>
  <si>
    <t>RUA FERREIRA BARCELOS/ PROX AO BAR DO NOIA</t>
  </si>
  <si>
    <t>RUA NOSSA SENHORA APARECIDA Nº 260/ SERV. 260</t>
  </si>
  <si>
    <t>SERV. DAS HORTENCIAS Nº 02/ PROX. A CORIOLANO S BASTOS</t>
  </si>
  <si>
    <t>VILA SÃO JOSÉ/ SERV. PROX A QUADRA</t>
  </si>
  <si>
    <t>ESTRADA JOÃO DE OLIVEIRA BOTELHO PROX. A PONTE DA IGREJINHA SENTIDO RESORT</t>
  </si>
  <si>
    <t xml:space="preserve">ITAIPAVA </t>
  </si>
  <si>
    <t>ESTRADA João de oLIVEIRA BOTELHO / LATERAL RESORT BOMTEMPO</t>
  </si>
  <si>
    <t>RUA DOUTOR HENRIQUE CASTRIOTO Nº 220/ PROX. A NET</t>
  </si>
  <si>
    <t>Serv. Manoel Hipolito/ prox. Ao nº 585 caminho do Paraiso</t>
  </si>
  <si>
    <t>Castelanea</t>
  </si>
  <si>
    <t>RUA STEPHAN ZWEIG/ PROX. A BR 040</t>
  </si>
  <si>
    <t>RUA STEPHAN ZWEIG/ PROX. A QUADRA ESPORTIVA SÃO FRANCISCO</t>
  </si>
  <si>
    <t>RUA STEPHAN ZWEIG/ SERV. VERA LUCIA</t>
  </si>
  <si>
    <t>SERV. CORREIA DE OLIVEIRA/ PROX. A IGREJA METODISTA WESLEYANA</t>
  </si>
  <si>
    <t>RUA STEPHAN ZWEIG/ SERV. 02</t>
  </si>
  <si>
    <t>RUA STEPHAN ZWEIG/ SERV. 01</t>
  </si>
  <si>
    <t>RUA STEPHAN ZWEIG/ PRINCIPAL</t>
  </si>
  <si>
    <t>CONJUNTO HABITACIONAL RAIANE APARECIDA/RUA CEARA</t>
  </si>
  <si>
    <t>RUA JOAQUIM CESARIO COSTA/ PONTO FINAL DO ÔNIBUS</t>
  </si>
  <si>
    <t>VILA SÃO JOSÉ/ ESPAÇO ORGANICO</t>
  </si>
  <si>
    <t>VILA DO SOSSEGO/ PARQUINHO</t>
  </si>
  <si>
    <t>SERV. ANA GUILHERMINA TROYACK LOOS/ MEDIDOR 11204995</t>
  </si>
  <si>
    <t>RUA DEPUTADO ALTAIR DE OLIVEIRA LIMA/ ESTR. JERONIMO FERREIRA ALVES</t>
  </si>
  <si>
    <t>RUA MATHIAS KREISCHER/ RUA NOVA</t>
  </si>
  <si>
    <t>CAPELA</t>
  </si>
  <si>
    <t>RUA URUGUAI/ AV. GETULIO VARGAS Nº 2000</t>
  </si>
  <si>
    <t>RUA MANOEL FRANCISCO DE PAULA/ SERV. 04</t>
  </si>
  <si>
    <t>ESTR. DO INDEPENDENCIA/ PROX. A QUADRA DO SERRINHA</t>
  </si>
  <si>
    <t>RUA INFANTE DOM HENRIQUE/ PARQUE CREMERIE ESCADA ACESSO SERV. LOURENÇO BAZANO</t>
  </si>
  <si>
    <t>RUA GENERAL RONDON Nº 75/ FABRICA AFIFE - FINAL DA RUA</t>
  </si>
  <si>
    <t>Não</t>
  </si>
  <si>
    <t>SERV ANTIGA HIPICA ANGELO JOAO BRAND NNº 251 RUA LATERAL</t>
  </si>
  <si>
    <t>INDEPENDÊNCIA</t>
  </si>
  <si>
    <t xml:space="preserve">AV BARÃOP DO RIO BRANCO PROX A ENTRADA DA HENRIQUE DIAS </t>
  </si>
  <si>
    <t>RUA ALAMEDA SÃO JOÃO</t>
  </si>
  <si>
    <t>SERV. FERNANDES DA COSTA QUE SAI PARA A BERNARDO PROENÇA</t>
  </si>
  <si>
    <t>RUA ALICE HERVE DO INICIO ATE A RECEPÇÃO DA GE CELMA</t>
  </si>
  <si>
    <t xml:space="preserve">RUA A- ESTRADA DO RIBEIRÃO GRANDE </t>
  </si>
  <si>
    <t xml:space="preserve">ESTRADA DA PONTE NOVA </t>
  </si>
  <si>
    <t xml:space="preserve">RUA MARCIANO MAGALHAES- PRAÇA </t>
  </si>
  <si>
    <t>SEV. FRANCISCO ADÃO BRAND Nº185</t>
  </si>
  <si>
    <t>SERV. DA CRECHE Nº833</t>
  </si>
  <si>
    <t xml:space="preserve">SIM </t>
  </si>
  <si>
    <t xml:space="preserve">NOVA ATILHO MAROTI </t>
  </si>
  <si>
    <t>SERV. GOMENSORO Nº 470 ACEESSO A RUA EUGÊNIO BARCELOS</t>
  </si>
  <si>
    <t>RUA JOAQUIM GOMENSORO/ SERV. 221</t>
  </si>
  <si>
    <t>SERVIDÃO SANTA RITA DE CASSIA N°614</t>
  </si>
  <si>
    <t>RUA GETULIO VARGAS PROX. AO BAR DO SOL</t>
  </si>
  <si>
    <t>RUA TEOFILO JOSÉ DA SILVA / QUADRA ESPORTIVA</t>
  </si>
  <si>
    <t>RUA URUGUAI N°2002</t>
  </si>
  <si>
    <t xml:space="preserve">RUA JOÃO DA COSTA FRIAS FILHO </t>
  </si>
  <si>
    <t xml:space="preserve">SERVIDÃO ARNO FELIX DOS SANTOS </t>
  </si>
  <si>
    <t>MORRO FLORIDO</t>
  </si>
  <si>
    <t>RUA EDSON CARLOS DE SOUZA EM VOLTA DA QUADRA DE ESPORTES</t>
  </si>
  <si>
    <t>ALCOBACINHA</t>
  </si>
  <si>
    <t>ESTRADA DA INDEPENDENCIA- VILA DO SERRINHA</t>
  </si>
  <si>
    <t xml:space="preserve">INDEPENDENCIA </t>
  </si>
  <si>
    <t>ESTRADA DA INDEPENDÊNCIA / ESCADARIA QUE SAI NO SIMERIO VILA DO SERRINHA</t>
  </si>
  <si>
    <t>VILA SANTA EDWIGES S/Nº</t>
  </si>
  <si>
    <t>RUA BRAS ROSSI ENTORNO DA QUADRA DE ESPORTES </t>
  </si>
  <si>
    <t>ESTR. SERTÃO DO CARANGOLA - ENTORNO DA QUADRA</t>
  </si>
  <si>
    <t>RUA ALBERTO PULLING SERV. QUE DA ACESSO A QUADRA ESPORTIVA</t>
  </si>
  <si>
    <t xml:space="preserve">BELA VISTA </t>
  </si>
  <si>
    <t>ESTRADA SERTÃO DO CARANGOLA</t>
  </si>
  <si>
    <t>ESTRADA DO CARANGOLA EM VOLTA DA QUADRA 03 SERTÃO MAIS FELIZ</t>
  </si>
  <si>
    <t>RUA HIVIO NALIATO N°957</t>
  </si>
  <si>
    <t>SERV. DARCY NUNES DE SOUZA / RUA WENCESLAY VIEIRA DIAS Nº150</t>
  </si>
  <si>
    <t>RUA SANTA CATARINA LOT.14 E LOT. 15 /DEPOIS DO POSTO DE SAUDE</t>
  </si>
  <si>
    <t>RUA URUGUAI INICIO DA RUA PROX. AO BAR DO SOL</t>
  </si>
  <si>
    <t>SERV. CARLOS BITENCOURT N°348</t>
  </si>
  <si>
    <t xml:space="preserve">MOSELA </t>
  </si>
  <si>
    <t>ESTRADA UNIÃO INDUSTRIA N°33355</t>
  </si>
  <si>
    <t>RUA AMANDO RODRIGUES PEREIRA COELHO</t>
  </si>
  <si>
    <t>VALE DOS ESQUILOS/ RETIRO</t>
  </si>
  <si>
    <t>SERV. PAULISTA N° 370</t>
  </si>
  <si>
    <t>RUA PAULINO AFONSO / PRONTO SOCORRO NELSON DE SÁ EARP</t>
  </si>
  <si>
    <t xml:space="preserve">VILA SÃO JOSE INICIO DA RUA </t>
  </si>
  <si>
    <t>RUA SEBASTIÃO OINHO DA SILVA </t>
  </si>
  <si>
    <t xml:space="preserve">VALE DOS ESQUILOS </t>
  </si>
  <si>
    <t>RUA SEBASTIÃO POINHO DA SILVA/ ANTIGO PONNTO FINAL DO ÔNIBUS</t>
  </si>
  <si>
    <t xml:space="preserve">SER. DO IVAN NO MORRO DO NEYLOR </t>
  </si>
  <si>
    <t>SERV. DO PARAISO Nº621</t>
  </si>
  <si>
    <t>RUA GUSTAVO SAMPAIO</t>
  </si>
  <si>
    <t>RUA TERESA N°330 SERVIDÃO 330</t>
  </si>
  <si>
    <t>SERV. PATRICIA TAVARES</t>
  </si>
  <si>
    <t xml:space="preserve">SERV. JORGE MINEIRO </t>
  </si>
  <si>
    <t>SERV. DONA AUGUSTA</t>
  </si>
  <si>
    <t>SERV. HERCILIO PAIVA</t>
  </si>
  <si>
    <t xml:space="preserve"> SIM</t>
  </si>
  <si>
    <t>SERV. ANISIO EURICO</t>
  </si>
  <si>
    <t xml:space="preserve">MEIO DA SERRA </t>
  </si>
  <si>
    <t>PÇ MANOEL  AMOROSO JOSÉ LIMA</t>
  </si>
  <si>
    <t>RUA GETULIO VARGAS EM FRENTE AO NUM 1594</t>
  </si>
  <si>
    <t>SERV. WALNIR DE OLIVEIRA SCHIMIT</t>
  </si>
  <si>
    <t xml:space="preserve">AV BARÃO DO RIO BRANCO EM FRENTE AO DEPÓSITO DE AREIA </t>
  </si>
  <si>
    <t>AV BARÃO DO RIO BRANCO, 972 EM FRENTE A FASE</t>
  </si>
  <si>
    <t>RUA CUBA- MORRO DO BAZANO</t>
  </si>
  <si>
    <t>CREMERI</t>
  </si>
  <si>
    <t>ESTRADA DO JURUA</t>
  </si>
  <si>
    <t>SERVIDÃO MANOEL DOS PASSOS N°299</t>
  </si>
  <si>
    <t>ESTRADA SILVEIRA DA MOTTA KM04</t>
  </si>
  <si>
    <t>SERV. PEDRO MIGUEL SCHIMIT</t>
  </si>
  <si>
    <t xml:space="preserve"> RUA HUGO DOS SANTOS</t>
  </si>
  <si>
    <t>RUA DAS PALMEIRAS N°245</t>
  </si>
  <si>
    <t xml:space="preserve">SERVIDÃOP JOSE SILVA </t>
  </si>
  <si>
    <t>SERVIDÃO GERALDO ELESBÃO LACERDA</t>
  </si>
  <si>
    <t>RUA CARVALHO JUNIOR-TODA EXTENSÃO DA RUA</t>
  </si>
  <si>
    <t>RUA FELIPE CAMARÃO  N°472 FINAL DA LADEIRA NELSON MARCELINO</t>
  </si>
  <si>
    <t>RUA 1º DE MAIO SERV. MARIA ELZA REBECA FURTADO DA COSTA/ CHEGANDO NA PADARIA MEDEIROS PROCURAR VALDECI</t>
  </si>
  <si>
    <t xml:space="preserve">SERVIDÃO MARIA CARREIRO DOS SANTOS - 1° DE MAIO </t>
  </si>
  <si>
    <t>RUA RAUL VEIGA CONDOMINIOS VARANDAS DO QUITANDINHA</t>
  </si>
  <si>
    <t>RUA EMILIO ZANATTA N°1070- VILA SÃO JORGE</t>
  </si>
  <si>
    <t>ESTRADA LUIS GOMES DA SILVA</t>
  </si>
  <si>
    <t>SERVIDÃO PEDRO, RUA MANOEL L FERREIRA- MORRO DA PENHA</t>
  </si>
  <si>
    <t xml:space="preserve">CARANGOLA </t>
  </si>
  <si>
    <t>ESTRADA DO INDEPENDÊNCIA Nº1551 FUNDOS/ RUA OTAVIO VOLPATO</t>
  </si>
  <si>
    <t xml:space="preserve">RUA VIGARIO CORREA PATIO DA IGREJA NOSSA SENHORA DO AMOR DIVINO </t>
  </si>
  <si>
    <t>RETIRO DAS PEDRAS</t>
  </si>
  <si>
    <t>ESTRADA UNIÃO E INDUSTRIA HORTO MERCADO</t>
  </si>
  <si>
    <t>AV. DAS CASTANHEIRAS FINAL DO LAGO DE NOGUEIRA/PONTE DO LAGO</t>
  </si>
  <si>
    <t>VILA CATARINA HILLEN LISCHT PX N°348</t>
  </si>
  <si>
    <t>AV. DAS CASTANHEIRAS</t>
  </si>
  <si>
    <t>RUA BARÃO DE TRIUNFO NO PONTO FINAL DO ÔNIBUS</t>
  </si>
  <si>
    <t>RUA JORNALISTA CARNEIRO DE MALTA N°5</t>
  </si>
  <si>
    <t>NAO</t>
  </si>
  <si>
    <t>ENTORNO DA QUADRA ESPORTIVA CARLOS ALBERTO INDIM</t>
  </si>
  <si>
    <t>WASHINGTON LUIZ ROD. KM 83</t>
  </si>
  <si>
    <t>DUQUES</t>
  </si>
  <si>
    <t>RUA FRANCISCO NOEL- VILA SÃO JOSE</t>
  </si>
  <si>
    <t>TOTAL</t>
  </si>
  <si>
    <t xml:space="preserve">DIVERSOS LOGRADOUROS                                       </t>
  </si>
  <si>
    <t>Descrição</t>
  </si>
  <si>
    <t>Unidade</t>
  </si>
  <si>
    <t>Quantidade</t>
  </si>
  <si>
    <t>QUANT.</t>
  </si>
  <si>
    <t>UNID.</t>
  </si>
  <si>
    <t>Custo Unitário R$</t>
  </si>
  <si>
    <t>Custo Parcial R$</t>
  </si>
  <si>
    <t>PMP</t>
  </si>
  <si>
    <t>01-090-070-6</t>
  </si>
  <si>
    <t>Administração Local da Obra</t>
  </si>
  <si>
    <t>12</t>
  </si>
  <si>
    <t>unid.</t>
  </si>
  <si>
    <t>COMPOSIÇÃO</t>
  </si>
  <si>
    <t>ITEM</t>
  </si>
  <si>
    <t xml:space="preserve">DESCRIÇÃO </t>
  </si>
  <si>
    <t>H</t>
  </si>
  <si>
    <t>MÊS</t>
  </si>
  <si>
    <t>MEMÓRIA</t>
  </si>
  <si>
    <t>Prazo de obra</t>
  </si>
  <si>
    <t>meses</t>
  </si>
  <si>
    <t>01.999.004-0</t>
  </si>
  <si>
    <t>Plaqueta de identificação formando conjunto de 5 (cinco) números sequenciais, sendo que cada numeral deverá ser nas dimensões de 2,5 cm (largura) x 3,5 cm (altura) com impressão em amarelo, resistente a raios ultravioleta com duração mínima de 6 anos, gravada sobre uma placa em chapa de alumínio ou material acrílico medindo 5,0 cm (largura) x 30,0 cm (altura), com sistema para fixação no braço de luminária ou poste. Fornecimento</t>
  </si>
  <si>
    <t>pontos</t>
  </si>
  <si>
    <t>COTAÇÃO</t>
  </si>
  <si>
    <t>EMPRESA</t>
  </si>
  <si>
    <t>VALOR UNITÁRIO</t>
  </si>
  <si>
    <t>FRETE</t>
  </si>
  <si>
    <t>TECBARRAS</t>
  </si>
  <si>
    <t>FOB</t>
  </si>
  <si>
    <t>FAZAN</t>
  </si>
  <si>
    <t>CIF</t>
  </si>
  <si>
    <t>ALUMETAL</t>
  </si>
  <si>
    <t>EMOP</t>
  </si>
  <si>
    <t>TOTAL DE POSTES A SER IMPLANTADO</t>
  </si>
  <si>
    <t>UNIDADE</t>
  </si>
  <si>
    <t>QUANTIDADE DE OBRA</t>
  </si>
  <si>
    <t xml:space="preserve">Prof. (m) </t>
  </si>
  <si>
    <t>Quant.(unid.)</t>
  </si>
  <si>
    <t>Prof. Perf. (m²)</t>
  </si>
  <si>
    <t>Preparo manual de terreno,compreendendo acerto,raspagem even tualmente ate 0.30m de profundidade e afastamento lateral do material excedente,exclusive compactacao</t>
  </si>
  <si>
    <t>UNID</t>
  </si>
  <si>
    <t>Largura da área para implantação do poste</t>
  </si>
  <si>
    <t>m</t>
  </si>
  <si>
    <t>Comprimento da área para implantação do poste</t>
  </si>
  <si>
    <t xml:space="preserve">Área a ser preparada por poste </t>
  </si>
  <si>
    <t>m²</t>
  </si>
  <si>
    <t>Quantidade total de postes a serem instalados</t>
  </si>
  <si>
    <t>postes</t>
  </si>
  <si>
    <t>Área total de preparação</t>
  </si>
  <si>
    <t>M²</t>
  </si>
  <si>
    <t>SCO</t>
  </si>
  <si>
    <t>Placa de sinalizacao para obra na via publica, tipo cavalete articulado, confeccionado em chapa Pet 2,4mm, fundo, textos e simbolos em vinil auto adesivo, estrutura em aco tratado a base de Wash primer, pintado pelo processo eletrostatico, nas dimensoes de 0,60m x 1,00m. Fornecimento</t>
  </si>
  <si>
    <t>unid.Xmês</t>
  </si>
  <si>
    <t>quantidade de equipe de construção</t>
  </si>
  <si>
    <t>equipes</t>
  </si>
  <si>
    <t>quantidade de cavaletes previsto por equipe de construção</t>
  </si>
  <si>
    <t>quantidade de cavaletes previsto</t>
  </si>
  <si>
    <t>Aluguel de cone canalizador empilhavel T-Topde de alta densidade de polietileno inquebravel, com 1,06m de altura e 0,33m de faixa refletiva com base de borracha removivel, permitindo prestacao de pisca alerta, de acordo com o manual do DNSR e CET-RIO, com mais acessorios, incluindo manutencao, colocacao e retirada no final da obra, excluindo o pisca alerta.</t>
  </si>
  <si>
    <t>quantidade de cones previsto por equipe de construção</t>
  </si>
  <si>
    <t>obras</t>
  </si>
  <si>
    <t>T x kM</t>
  </si>
  <si>
    <t>UND</t>
  </si>
  <si>
    <t>Peso do poste fibra de 9m x 150daN (PTPC)</t>
  </si>
  <si>
    <t>Kg</t>
  </si>
  <si>
    <t>T</t>
  </si>
  <si>
    <t>kg</t>
  </si>
  <si>
    <t>Peso total a ser transportado (PTT=PTPC+PTPA)</t>
  </si>
  <si>
    <t>Distância média para transporte</t>
  </si>
  <si>
    <t>km</t>
  </si>
  <si>
    <t>Transporte total estimado</t>
  </si>
  <si>
    <t>t x km</t>
  </si>
  <si>
    <t>CARGA E DESCARGA MECANICA DE POSTES DE CONCRETO OU ACO,EM CA MINHAO DE CARROCERIA FIXA A OLEO DIESEL,COM CAPACIDADE UTIL DE 7,5T,INCLUSIVE O TEMPO DE CARGA,DESCARGA E MANOBRA DO CAM INHAO E DO EQUIPAMENTO AUXILIAR</t>
  </si>
  <si>
    <t xml:space="preserve">T </t>
  </si>
  <si>
    <t>T x M</t>
  </si>
  <si>
    <t>distancia total de arrasto</t>
  </si>
  <si>
    <t>Transporte total (T= TPExTTP)</t>
  </si>
  <si>
    <t xml:space="preserve">Poste de concreto duplo T, com 9,00m de comprimento e carga nominal no topo de 150kg, exclusive escavação e transporte. Fornecimento e assentamento. </t>
  </si>
  <si>
    <t>COMPOSIÇÃO DO ITEM DE REFERÊNCIA</t>
  </si>
  <si>
    <t>Insumo</t>
  </si>
  <si>
    <t>% agregado</t>
  </si>
  <si>
    <t xml:space="preserve">Preço i0 </t>
  </si>
  <si>
    <t xml:space="preserve">Valor i0 </t>
  </si>
  <si>
    <t>VALOR TOTAL DA COMPOSIÇÃO</t>
  </si>
  <si>
    <t>COMPOSIÇÃO DO ITEM CRIADO</t>
  </si>
  <si>
    <t>FORNECEDOR</t>
  </si>
  <si>
    <t>PREÇO UNITÁRIO</t>
  </si>
  <si>
    <t xml:space="preserve">MÉDIA ARITMÉTICA SIMPLES ENTRE AS COTAÇÕES REALIZADAS </t>
  </si>
  <si>
    <t>Caminhao com Carroceria fixa, capacidade de 4 T, com motorista, material de operacao e material de manutencao, com as seguintes especificacoes minimas: dianteira com bau de aluminio medindo (5,00 x 2,300 x 2,236)m, destinada ao transporte de 16 pessoas sentadas em bancos ao longo de toda largura, de madeira, tipo bau, estofados e com cinto de seguranca e traseira aberta para transporte de ferramentas e materiais, cabine para motorista e 2 passageiros, equipado com direcao hidraulica, motor diesel de 150 CV. Custo mensal.</t>
  </si>
  <si>
    <t>unid. X mês</t>
  </si>
  <si>
    <t>quantidade de equipes de construção</t>
  </si>
  <si>
    <t>unid</t>
  </si>
  <si>
    <t>quantidade de caminhão por equipe</t>
  </si>
  <si>
    <t>prazo de contrato</t>
  </si>
  <si>
    <t>total de veiculos utilzados no prazo contratual</t>
  </si>
  <si>
    <t>unid x mês</t>
  </si>
  <si>
    <t>Poste de fibra de vidro,com 9,00m de comprimento e carga nominal no topo de 150kgf, exclusive escavacao e transporte. Fornecimento e assentamento</t>
  </si>
  <si>
    <t>POSTELEVE</t>
  </si>
  <si>
    <t>INDAFIBRAS</t>
  </si>
  <si>
    <t>PETROFISA</t>
  </si>
  <si>
    <t>Armação secundária vertical, completa, para uma rede de B.T., exclusive fornecimento da armação e das cintas de fixação. INSTALAÇÃO</t>
  </si>
  <si>
    <t>Quantidade total de postes a serem implantados</t>
  </si>
  <si>
    <t>Quantidade de armação secundária por poste</t>
  </si>
  <si>
    <t>Quantidade total de armação a ser instalada</t>
  </si>
  <si>
    <t>Isolador de baixa tensão (BT), tipo carretel, na cor marrom, medindo 72x72mm. FORNECIMENTO</t>
  </si>
  <si>
    <t>Quantidade de armação secundária utilizada</t>
  </si>
  <si>
    <t>Quantidade de isolador por armação</t>
  </si>
  <si>
    <t>Quantidade de braços previsto (novos projetos)</t>
  </si>
  <si>
    <t>Item Elementar</t>
  </si>
  <si>
    <t>Und. de Medida</t>
  </si>
  <si>
    <t>MAT016680</t>
  </si>
  <si>
    <t>Braco reto em aco de baixo teor de carbono SAE 1010/1020 com 0,57 de projecao horizontal, diam. 48mm</t>
  </si>
  <si>
    <t>MOD900200</t>
  </si>
  <si>
    <t>h</t>
  </si>
  <si>
    <t>EVE000050</t>
  </si>
  <si>
    <t>3% incidente sobre mao de obra direta com Encargos Sociais para cobrir despesas de EPI e ferramentas</t>
  </si>
  <si>
    <t>%</t>
  </si>
  <si>
    <t>Quantidade de braços previsto (em projeto)</t>
  </si>
  <si>
    <t>Quantidade de braços previsto para substituição devido à angulação e diametro da tubulação (eficientização de VS100 / VM125)</t>
  </si>
  <si>
    <t>Quantidade de braços previsto para substituição devido à angulação e diametro da tubulação (eficientização de VS150)</t>
  </si>
  <si>
    <t>Quantidade de braços previsto para instalação ou substituição</t>
  </si>
  <si>
    <t>Quantidade de braços previsto (eficientização de V250 / VM250)</t>
  </si>
  <si>
    <t>sco</t>
  </si>
  <si>
    <t>MEMÒRIA</t>
  </si>
  <si>
    <t>Quantidade prevista em projeto, substituindo Vapor de Sódio de 70W</t>
  </si>
  <si>
    <t>Quantidade de luminárias existente com lâmpada de mercúrio de de 80W no parque de iluminação pública</t>
  </si>
  <si>
    <t>Quantidade de luminárias existente com lâmpada de mercúrio de de 125W no parque de iluminação pública</t>
  </si>
  <si>
    <t>Quantidade de luminárias existente com lâmpada de vapor de sódio de 70W no parque de iluminação pública</t>
  </si>
  <si>
    <t>Quantidade de luminárias VS70 / VM80 / VM125 a serem eficientizadas</t>
  </si>
  <si>
    <t>Porcentual prevista de substituição (eficientização)</t>
  </si>
  <si>
    <t>Quantidade de luminária prevista para eficientização</t>
  </si>
  <si>
    <t>Total de luminárias a serem instaladas e substituídas</t>
  </si>
  <si>
    <t>Quantidade prevista em projeto, substituindo Vapor de Sódio de 100W</t>
  </si>
  <si>
    <t>Quantidade de luminárias existente com lâmpada de mercúrio de de 150W no parque de iluminação pública</t>
  </si>
  <si>
    <t>Quantidade de luminárias existente com lâmpada de vapor de sódio de 100W no parque de iluminação pública</t>
  </si>
  <si>
    <t>Quantidade de luminárias VS100 e VM150 a serem eficientizadas</t>
  </si>
  <si>
    <t xml:space="preserve">un        </t>
  </si>
  <si>
    <t>Quantidade prevista em projeto, substituindo Vapor de Sódio de 150W</t>
  </si>
  <si>
    <t>Quantidade de luminárias existente com lâmpada de vapor de sódio de 150W no parque de iluminação pública</t>
  </si>
  <si>
    <t>Quantidade prevista em projeto, substituindo Vapor de Sódio de 250W</t>
  </si>
  <si>
    <t>Quantidade de luminárias existente com lâmpada de mercúrio de de 250W no parque de iluminação pública</t>
  </si>
  <si>
    <t>Quantidade de luminárias existente com lâmpada de vapor de sódio de 250W no parque de iluminação pública</t>
  </si>
  <si>
    <t>Quantidade de luminárias VS250 e VM250 a serem eficientizadas</t>
  </si>
  <si>
    <t>Quantidade de luminárias LED de  30 à 54W a serem instaladas</t>
  </si>
  <si>
    <t>Quantidade de luminárias LED de  54 à 84W a serem instaladas</t>
  </si>
  <si>
    <t>Quantidade de luminárias LED de  84 à 1204W a serem instaladas</t>
  </si>
  <si>
    <t>Quantidade de luminárias LED de  180 à 190W a serem instaladas</t>
  </si>
  <si>
    <t>Quantidade de luminárias LED prevista para instalação (substituição de luminárias com lâmpada de vapor de sódio)</t>
  </si>
  <si>
    <t xml:space="preserve">COMPOSIÇÃO </t>
  </si>
  <si>
    <t>MOD000200</t>
  </si>
  <si>
    <t>Ajudante de montador eletromecanico</t>
  </si>
  <si>
    <t>3% incidente sobre mao de obra com Encargos Sociais para cobrir despesas de EPI e ferramentas</t>
  </si>
  <si>
    <t>Cabo de cobre flexivel, 750V, secao de 3x1,5mm2, PVC/ 70oC, classe 4. Fornecimento .</t>
  </si>
  <si>
    <t>quantidade  de braço de 1,00 m</t>
  </si>
  <si>
    <t>quantidade  de braço de 2,50 m</t>
  </si>
  <si>
    <t>quantidade  de braço de 3,50 m</t>
  </si>
  <si>
    <t>metragem de cabo utilizado no braços de 1,0m</t>
  </si>
  <si>
    <t>metragem de cabo utilizado no braços de 2,5m</t>
  </si>
  <si>
    <t>metragem de cabo utilizado no braços de 3,5m</t>
  </si>
  <si>
    <t>total de cabo a ser utilizado</t>
  </si>
  <si>
    <t>reserva técnica</t>
  </si>
  <si>
    <t>total de cabo a ser previsto</t>
  </si>
  <si>
    <t>MAT021450</t>
  </si>
  <si>
    <t>Cabo de cobre flexivel, 750V, PVC/70oC, de: (3 x 1,50mm2)</t>
  </si>
  <si>
    <t xml:space="preserve">Ajudante de montador eletromecanico </t>
  </si>
  <si>
    <t xml:space="preserve">Eletricista - instalacao eletrica predial e industrial comum </t>
  </si>
  <si>
    <t>COMPOSIÇÃO PMP</t>
  </si>
  <si>
    <t>quantidade  total de luminárias prevista para instalação e/ou eficientização</t>
  </si>
  <si>
    <t>quantidade de conector por luminária</t>
  </si>
  <si>
    <t>total de conector previsto</t>
  </si>
  <si>
    <t>MAT038750</t>
  </si>
  <si>
    <t>Conector em liga de cobre estanhado, tipo C e cunha, integrados, removiveis, tipo A</t>
  </si>
  <si>
    <t>Ajudante de montador eletromecanico (onerado)</t>
  </si>
  <si>
    <t>quantidade  total de luminárias prevista</t>
  </si>
  <si>
    <t>MAT038800</t>
  </si>
  <si>
    <t>Conector em liga de cobre estanhado, tipo C e cunha, integrados, removiveis, tipo B</t>
  </si>
  <si>
    <t>quantidade de relê por luminária</t>
  </si>
  <si>
    <t xml:space="preserve">Quantidade Total de luminárias instaladas </t>
  </si>
  <si>
    <t xml:space="preserve">Cabo de aluminio triplexado, autossustentados, com isolação sólida extrudada de polietileno termoplástico (PE) para tensões até  0,6/1KV, 2X10+10mm². Fornecimento. </t>
  </si>
  <si>
    <t xml:space="preserve">m         </t>
  </si>
  <si>
    <t xml:space="preserve">Extensão de rede prevista para ser construída </t>
  </si>
  <si>
    <t xml:space="preserve">reserva técnica </t>
  </si>
  <si>
    <t>GIAMAR</t>
  </si>
  <si>
    <t>CAMPMAT</t>
  </si>
  <si>
    <t>Alça preformada para cabo de alumínio 10mm²</t>
  </si>
  <si>
    <t xml:space="preserve">Quantidade de armação secundária </t>
  </si>
  <si>
    <t xml:space="preserve">Quantidade de alça por armação secundária </t>
  </si>
  <si>
    <t>total de alça preformada</t>
  </si>
  <si>
    <t>MAT002800</t>
  </si>
  <si>
    <t>Alca pre-formada de distribuicao para condutores de aluminio nu (CA ou CAA) 1/0AWG</t>
  </si>
  <si>
    <t>un</t>
  </si>
  <si>
    <t>LOJAMATEL</t>
  </si>
  <si>
    <t>LOJAELÉTRICA</t>
  </si>
  <si>
    <t>Instalacao de rede de baixa tensao (BT), aerea, com cabo Multiplex, ou similar, de aluminio, exclusive fornecimento do cabo (lance)</t>
  </si>
  <si>
    <t>Quantidade de lance previsto</t>
  </si>
  <si>
    <t>COMPOSIÇÃO - ITEM DE REFERÊNCIA IP 15.05.0150</t>
  </si>
  <si>
    <t>Ajudante de montador eletromecanico.</t>
  </si>
  <si>
    <t>MOD002300</t>
  </si>
  <si>
    <t xml:space="preserve">EQ 05.10.0050 </t>
  </si>
  <si>
    <t>Caminhao com carroceria fixa, capacidade de 7,5t, equipado com guindaste hidraulico com capacidade de 3,5t, com motorista operador, material de operacao e material de manutencao, com as seguintes especificacoes minimas: motor diesel de 162CV, guindaste hidraulico com lanca de extensao e malhal. Custo horario diurno (entre 05:00h e 22:00h).</t>
  </si>
  <si>
    <t>SINAPI</t>
  </si>
  <si>
    <t xml:space="preserve">PARAFUSO M16 EM ACO GALVANIZADO, COMPRIMENTO = 150 MM, DIAMETRO = 16 MM, ROSCA MAQUINA, CABECA QUADRADA                                                                                                                                                                                                                                                                                                                                                                                                   </t>
  </si>
  <si>
    <t>Quantidade de braço para luminária a serem instalado</t>
  </si>
  <si>
    <t>Quantidade de parafuso por braço de luminária</t>
  </si>
  <si>
    <t>Quantidade total de parafuso previsto</t>
  </si>
  <si>
    <t xml:space="preserve">PARAFUSO M16 EM ACO GALVANIZADO, COMPRIMENTO = 200 MM, DIAMETRO = 16 MM, ROSCA MAQUINA, CABECA QUADRADA                                                                                                                                                                                                                                                                                                                                                                                                   </t>
  </si>
  <si>
    <t xml:space="preserve">PARAFUSO M16 EM ACO GALVANIZADO, COMPRIMENTO = 250 MM, DIAMETRO = 16 MM, ROSCA MAQUINA, CABECA QUADRADA                                                                                                                                                                                                                                                                                                                                                                                                   </t>
  </si>
  <si>
    <t xml:space="preserve">PORCA ZINCADA, QUADRADA, DIAMETRO 5/8"                                                                                                                                                                                                                                                                                                                                                                                                                                                                    </t>
  </si>
  <si>
    <t>Quantidade de parafusos previsto</t>
  </si>
  <si>
    <t xml:space="preserve">Quantidade de porca por parafuso </t>
  </si>
  <si>
    <t xml:space="preserve">ARRUELA QUADRADA EM ACO GALVANIZADO, DIMENSAO = 38 MM, ESPESSURA = 3MM, DIAMETRO DO FURO= 18 MM                                                                                                                                                                                                                                                                                                                                                                                                           </t>
  </si>
  <si>
    <t xml:space="preserve">Quantidade de arruela por parafuso </t>
  </si>
  <si>
    <t>CÓDIGO</t>
  </si>
  <si>
    <t>DESCRIÇÃO</t>
  </si>
  <si>
    <t>QUANT</t>
  </si>
  <si>
    <t xml:space="preserve">Administração da obra </t>
  </si>
  <si>
    <t>Plaqueta de identificação formando conjunto de 5 (cinco) números sequenciais, sendo que cada numeral deverá ser nas dimensões de 2,5 cm (largura) x 3,5 cm (altura) com impressão em amarelo, resistente a raios ultravioleta com duração mínima de 6 anos, gravada sobre uma placa em chapa de alumínio ou material acrílico medindo 5,0 cm (largura) x 30,0 cm (altura), com sistema para fixação no braço de luminária ou poste, conforme especificado no item 2.3.7 do Termo de Refêrencia. Fornecimento</t>
  </si>
  <si>
    <t>UNIDXMÊS</t>
  </si>
  <si>
    <t>T X KM</t>
  </si>
  <si>
    <t xml:space="preserve">Cabo de cobre flexivel, 750V, secao de 3x1,5mm2, PVC/ 70oC, classe 4. Fornecimento </t>
  </si>
  <si>
    <t>M</t>
  </si>
  <si>
    <t>LANCE</t>
  </si>
  <si>
    <t>Luminaria Pública com tecnologia em LED de 30/50/54W (para substituição de luminárias VS70 e VM80),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</si>
  <si>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SECRETARIA DE SEGURANÇA, SERVIÇOS E ORDEM PÚBLICA</t>
  </si>
  <si>
    <t>DEPARTAMENTO DE ILUMINAÇÃO PÚBLICA</t>
  </si>
  <si>
    <t>CLIENTE</t>
  </si>
  <si>
    <t>LOCAL</t>
  </si>
  <si>
    <t>OBRA / SERVIÇO</t>
  </si>
  <si>
    <t>Quantidade de pontos de IP   a ser instalado e eficientizado no parque de iluminação pública do município de Petrópolis</t>
  </si>
  <si>
    <t xml:space="preserve">MÉDIA ENTRE OS VALORES COTADOS </t>
  </si>
  <si>
    <t>Quantidade de braços previsto para substituição devido à angulação e diametro da tubulação (eficientização de VS70)</t>
  </si>
  <si>
    <t>TRANSPORTE DE CARGA DE QUALQUER NATUREZA,EXCLUSIVE AS DESPES AS DE CARGA E DESCARGA,TANTO DE ESPERA DO CAMINHAO COMO DO S ERVENTE OU EQUIPAMENTO AUXILIAR,A VELOCIDADE MEDIA DE 40KM/H ,EM CAMINHAO DE CARROCERIA FIXA A OLEO DIESEL,COM CAPACIDADE UTIL DE 7,5t, CONSIDERANDO O CAMINHÃO EQUIPADO COM GUINDAUTO DE  3,5t</t>
  </si>
  <si>
    <t>PREÇO MEDIO</t>
  </si>
  <si>
    <t>VALOR DO ITEM</t>
  </si>
  <si>
    <t>PREÇO MÉDIO</t>
  </si>
  <si>
    <t>Profissional de instalação e manutenção de equipamentos, com periculosidade (30%)</t>
  </si>
  <si>
    <t>VALOR TOTAL DO ITEM</t>
  </si>
  <si>
    <t>TOTAL DO ITEM</t>
  </si>
  <si>
    <t>TOTAL DA COMPOSIÇÃO CRIADA</t>
  </si>
  <si>
    <t>Quantidade delampadas VS 100 instaladas atualmente no parque de iluminação</t>
  </si>
  <si>
    <t>Percentual previsto de substituição (eficientização)</t>
  </si>
  <si>
    <t>Quantidade total</t>
  </si>
  <si>
    <t>Quantidade delampadas VS 250 instaladas atualmente no parque de iluminação</t>
  </si>
  <si>
    <t>TOTAL PROPOSTO</t>
  </si>
  <si>
    <t>TOTAL DO ORÇAMENTO</t>
  </si>
  <si>
    <t xml:space="preserve"> ADMINISTRAÇÃO</t>
  </si>
  <si>
    <t>ONERADO</t>
  </si>
  <si>
    <t>PREÇO BDI INCLUSO PADRÃO (24,50%)</t>
  </si>
  <si>
    <t>PREÇO BDI INCLUSO DIFERENCIADO (14,45%)</t>
  </si>
  <si>
    <t>AD 40.05.0056</t>
  </si>
  <si>
    <t>Almoxarife (inclusive encargos sociais).</t>
  </si>
  <si>
    <t>AD 40.05.0074</t>
  </si>
  <si>
    <t>AD 40.05.0098</t>
  </si>
  <si>
    <t>AD 40.05.0128</t>
  </si>
  <si>
    <t>AD 40.05.0104</t>
  </si>
  <si>
    <t>AD 40.05.0209</t>
  </si>
  <si>
    <t>Auxiliar de almoxarife (inclusive encargos sociais).</t>
  </si>
  <si>
    <t>Chefe de escritorio (inclusive encargos sociais).</t>
  </si>
  <si>
    <t>Engenheiro ou arquiteto, coordenador geral de projetos ou supervisor de obras (inclusive encargos sociais).</t>
  </si>
  <si>
    <t>Desenhista A (inclusive encargos sociais).</t>
  </si>
  <si>
    <t xml:space="preserve"> Tecnico de seguranca do trabalho (inclusive encargos sociais). </t>
  </si>
  <si>
    <t>BDI = 24,50%</t>
  </si>
  <si>
    <t>12 MESES</t>
  </si>
  <si>
    <t>AD 20.25.0210</t>
  </si>
  <si>
    <t xml:space="preserve">Placa de sinalizacao para obra na via publica, tipo cavalete articulado, confeccionado em chapa Pet 2,4mm, fundo, textos e simbolos em vinil auto adesivo, estrutura em aco tratado a base de Wash primer, pintado pelo processo eletrostatico, nas dimensoes de 0,60m x 1,00m. Fornecimento </t>
  </si>
  <si>
    <t>AD 25.05.0250</t>
  </si>
  <si>
    <t>04.007.0050-0</t>
  </si>
  <si>
    <t>EQ 05.05.0370</t>
  </si>
  <si>
    <t>Rele fotoeletronico para iluminacao publica, tipo FAIL-OFF, tensao de alimentacao de 105V e 305V, potencia da carga 1000W ou 1800VA, corrente maxima da carga 10A. Corpo em policarbonato na cor azul, estabilizado ao UV; pinos em latao estanhado, devendo atender a especificacao EM-RIOLUZ-66 e ANSI C136.10 e NBR 5126, no que couber. Fornecimento.</t>
  </si>
  <si>
    <t>Conector perfurante para rede aerea, tensao de aplicacao: 0,6/1 KV, corpo isolado resistente as intemperies, na cor preta, contato dentado: liga de cobre estanhado, com camada de espessura minima de 8 um e condutividade eletrica minima de 98% IACS a 20o C, parafuso torquimetrico: liga de aluminio, capuz: material elastomerico na cor preta, incorporados ao corpo do conector de forma imperdivel, grau de protecao: IP-65, para cabos: principal: 6mm2 - 185mm2 e derivacao: 1,5mm2 - 10mm2. Fornecimento.</t>
  </si>
  <si>
    <t xml:space="preserve">Instalacao de rede de baixa tensao (BT), aerea, com cabo Multiplex, ou similar, de aluminio, exclusive fornecimento do cabo (lance) </t>
  </si>
  <si>
    <t>Lampada multivapor metalico (MVM) de 400W, bulbo tubular, tensao de ignicao maior ou igual a 3Kv e menor ou igual a 4,5Kv, temperatura de cor entre 4000 e 5000oK, posicao de funcionamento horizontal mais ou menos 20o ou qualquer. Fornecimento</t>
  </si>
  <si>
    <t>Lampada de multivapor metalica (MVM), base E-40, bulbo tubular, de 250W, 4000/4600oK, pulso de 0,58/0,75Kv. Fornecimento.</t>
  </si>
  <si>
    <t>Lampada de multivapor metalico (MVM) de 150W/220V/E-27. Fornecimento.</t>
  </si>
  <si>
    <t>Lampada multivapor metalico (MVM), potencia de 100W, base E-27, bulbo ovoide, difuso reduzido, corrente 1.1A, tensao 100V, pulso de acendimento 2,8 a 4,0kV, fluxo luminoso nominal &gt;= 8100lm, temperatura de cor de 2700 a 3200oK, vida media &gt;= 10000hs, posicao de funcionamento universal. EM-RIOLUZ-57. Fornecimento.</t>
  </si>
  <si>
    <t>Luminaria Pública com tecnologia em LED de 180/190W (para substituição de luminárias VS250 e VM250),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&gt;18621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</si>
  <si>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84/110/120W (para substituição de luminárias VS150),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&gt;9476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</si>
  <si>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54/86/75W (para substituição de luminárias VS100 e VM125),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</si>
  <si>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Colocacao de braco, padrao RIOLUZ, de 2,6m ate 3,50m de projecao horizontal, em poste reto de aco ou concreto, com fornecimento das ferragens de fixacao; exclusive fornecimento do braco.</t>
  </si>
  <si>
    <t>Colocacao de braco, padrao RIOLUZ, de 1,5m ate 2,50m de projecao horizontal, em poste reto de aco ou concreto, com fornecimento das ferragens de fixacao; exclusive fornecimento do braco.</t>
  </si>
  <si>
    <t xml:space="preserve">Colocacao de braco, padrao RIOLUZ, com 0,57m ou 1,77m de projecao horizontal, para luminaria LRJ-10, em poste de concreto, com fornecimento das ferragens de fixacao; exclusive fornecimento do braco. </t>
  </si>
  <si>
    <t xml:space="preserve">Braco curvo, em aco de baixo teor de carbono SAE 1010/1020 galvanizado a fusao, interna e externamente por imersao unica em banho de zinco, conforme NBR-7398 e 7400 da ABNT, com 3,50m de projecao horizontal, diametro externo de 60,3mm, conforme desenho A4-1153-PD e especificacao EM-RIOLUZ n.o 17. Fornecimento.  </t>
  </si>
  <si>
    <t>Braco curvo, em aco de baixo teor de carbono SAE 1010/1020 galvanizado a fusao, interna e externamente por imersao unica em banho de zinco, conforme NBR-7398 e 7400 da ABNT, com 2,50m de projecao horizontal, diametro externo de 60,3mm, conforme desenho A4-1229-PD e especificacao EM-RIOLUZ n.o 17. Fornecimento  .</t>
  </si>
  <si>
    <t xml:space="preserve">Braco reto, em aco de baixo teor de carbono SAE 1010/1020 galvanizado a fusao, internamente e externamente por imersao unica em banho de zinco, conforme NBR-7398 e 7400 da ABNT, com 0,57m de projecao horizontal diametro externo de 48mm, conforme desenho A-4-1926-PD e especificacao EM-RIOLUZ no 17. Fornecimento  </t>
  </si>
  <si>
    <t xml:space="preserve">Caminhao com Carroceria fixa, capacidade de 4 T, com motorista, material de operacao e material de manutencao, com as seguintes especificacoes minimas: dianteira com bau de aluminio medindo (5,00 x 2,300 x 2,236)m, destinada ao transporte de 16 pessoas sentadas em bancos ao longo de toda largura, de madeira, tipo bau, estofados e com cinto de seguranca e traseira aberta para transporte de ferramentas e materiais, cabine para motorista e 2 passageiros, equipado com direcao hidraulica, motor diesel de 150 CV. Custo mensal.   </t>
  </si>
  <si>
    <t xml:space="preserve">Aluguel de cone canalizador empilhavel T-Topde de alta densidade de polietileno inquebravel, com 1,06m de altura e 0,33m de faixa refletiva com base de borracha removivel, permitindo prestacao de pisca alerta, de acordo com o manual do DNSR e CET-RIO, com mais acessorios, incluindo manutencao, colocacao e retirada no final da obra, excluindo o pisca alerta. </t>
  </si>
  <si>
    <t>IP 10.25.0150</t>
  </si>
  <si>
    <t>IP 05.50.0057-1</t>
  </si>
  <si>
    <t>IP 05.50.0556</t>
  </si>
  <si>
    <t>IP 05.50.0600</t>
  </si>
  <si>
    <t>Luminaria Pública com tecnologia em LED de 30 à 50W(para substituição de luminárias VS70 / VM80 / VM125), dimerizável,com tomada para relé,  com regulagem de inclinação entre -15º à +15º na vertical , fixação em topo de poste ou braço com diâmetro variando de 33 mm à 60,30 mm, com protetor de surto de tensão incorporado de 10kV / 5kA ou superior, sistema de nivelamento para instalação da luminária, lentes reguláveis, fluxo luminoso &gt;5853 lm, eficiência luminosa de &gt;110 lm/w, temperatura da cor &gt;5000ºK, IRC &gt;70 , Eficiencia do driver &gt; 90%, Tensão de alimentação de 90Vac à 480Vac, indice de proteção IP65 e IK 08 ou superior, frequencia 50/60 Hz, fator de potência &gt;0,92, temperatura de trabalho devariando de  -40ºC à +50ºC, vida util &gt;50.000 h, material da estrutura em liga de alumínio. Fornecimento.</t>
  </si>
  <si>
    <t>Luminaria Pública com tecnologia em LED de 60 à 75W (para substituição de luminárias VS100), dimerizável,com tomada para relé,  com regulagem de inclinação entre -15º à +15º na vertical , fixação em topo de poste ou braço com diâmetro variando de 33 mm à 60,30 mm, com protetor de surto de tensão incorporado de 10kV / 5kA ou superior, sistema de nivelamento para instalação da luminária, lentes reguláveis, fluxo luminoso &gt;5853 lm, eficiência luminosa de &gt;110 lm/w, temperatura da cor &gt;5000ºK, IRC &gt;70 , Eficiencia do driver &gt; 90%, Tensão de alimentação de 90Vac à 480Vac, indice de proteção IP65 e IK 08 ou superior, frequencia 50/60 Hz, fator de potência &gt;0,92, temperatura de trabalho devariando de  -40ºC à +50ºC, vida util &gt;50.000 h, material da estrutura em liga de alumínio. Fornecimento</t>
  </si>
  <si>
    <t>Luminaria Pública com tecnologia em LED de 80 à 100W (para substituição de luminárias VS150),dimerizável,com tomada para relé,  com regulagem de inclinação entre -15º à +15º na vertical , fixação em topo de poste ou braço com diâmetro variando de 33 mm à 60,30 mm, com protetor de surto de tensão incorporado de 10kV / 5kA ou superior, sistema de nivelamento para instalação da luminária, lentes reguláveis, fluxo luminoso &gt;5853 lm, eficiência luminosa de &gt;110 lm/w, temperatura da cor &gt;5000ºK, IRC &gt;70 , Eficiencia do driver &gt; 90%, Tensão de alimentação de 90Vac à 480Vac, indice de proteção IP65 e IK 08 ou superior, frequencia 50/60 Hz, fator de potência &gt;0,92, temperatura de trabalho devariando de  -40ºC à +50ºC, vida util &gt;50.000 h, material da estrutura em liga de alumínio. Fornecimento.</t>
  </si>
  <si>
    <t>Lampada multivapor metalico (MVM) de 400W, bulbo tubular, tensao de ignicao maior ou igual a 3Kv e menor ou igual a 4,5Kv, temperatura de cor entre 4000 e 5000oK, posicao de funcionamento horizontal mais ou menos 20o ou qualquer. Fornecimento.</t>
  </si>
  <si>
    <t>IP 50.25.0410</t>
  </si>
  <si>
    <t>IP 50.25.0421</t>
  </si>
  <si>
    <t>IP 50.25.0412</t>
  </si>
  <si>
    <t>IP 50.25.0424</t>
  </si>
  <si>
    <t>IP 15.30.0062-1</t>
  </si>
  <si>
    <t xml:space="preserve">IP 15.05.0150-1         </t>
  </si>
  <si>
    <t>IP 10.30.0518-1 </t>
  </si>
  <si>
    <t>IP 10.30.0515-1</t>
  </si>
  <si>
    <t>IP 10.30.0555</t>
  </si>
  <si>
    <t>IP 45.05.0275</t>
  </si>
  <si>
    <t>Perfuração manual de solo, a trado até 10"</t>
  </si>
  <si>
    <t>Colocacao de braco, padrao RIOLUZ, de 1,5m ate 2,50m de projecao horizontal, em poste reto de aco ou concreto, com fornecimento das ferragens de fixacao; exclusive fornecimento do braco</t>
  </si>
  <si>
    <t>Colocacao de braco, padrao RIOLUZ, com 0,57m ou 1,77m de projecao horizontal, para luminaria LRJ-10, em poste de concreto, com fornecimento das ferragens de fixacao; exclusive fornecimento do braco.</t>
  </si>
  <si>
    <t>Braco curvo, em aco de baixo teor de carbono SAE 1010/1020 galvanizado a fusao, interna e externamente por imersao unica em banho de zinco, conforme NBR-7398 e 7400 da ABNT, com 3,50m de projecao horizontal, diametro externo de 60,3mm, conforme desenho A4-1153-PD e especificacao EM-RIOLUZ n.o 17. Fornecimento.</t>
  </si>
  <si>
    <t>Braco curvo, em aco de baixo teor de carbono SAE 1010/1020 galvanizado a fusao, interna e externamente por imersao unica em banho de zinco, conforme NBR-7398 e 7400 da ABNT, com 2,50m de projecao horizontal, diametro externo de 60,3mm, conforme desenho A4-1229-PD e especificacao EM-RIOLUZ n.o 17. Fornecimento.</t>
  </si>
  <si>
    <t>Luminaria Pública com tecnologia em LED de 120W à 180W (para substituição de luminárias VS250 e VM250), dimerizável,com tomada para relé,  com regulagem de inclinação entre -15º à +15º na vertical , fixação em topo de poste ou braço com diâmetro variando de 33 mm à 60,30 mm, com protetor de surto de tensão incorporado de 10kV / 5kA ou superior, sistema de nivelamento para instalação da luminária, lentes reguláveis, fluxo luminoso &gt;5853 lm, eficiência luminosa de &gt;110 lm/w, temperatura da cor &gt;5000ºK, IRC &gt;70 , Eficiencia do driver &gt; 90%, Tensão de alimentação de 90Vac à 480Vac, indice de proteção IP65 e IK 08 ou superior, frequencia 50/60 Hz, fator de potência &gt;0,92, temperatura de trabalho devariando de  -40ºC à +50ºC, vida util &gt;50.000 h, material da estrutura em liga de alumínio. Fornecimento.</t>
  </si>
  <si>
    <t>MOD000950</t>
  </si>
  <si>
    <t>MOD00200</t>
  </si>
  <si>
    <t>Custo Unit. R$</t>
  </si>
  <si>
    <t>CONTRATAÇÃO DE EMPRESA ESPECIALIZADA PARA EXECUÇÃO DE PROJETOS DE AMPLIAÇÃO E EFICIENTIZAÇÃO DO PARQUE DE ILUMINAÇÃO PÚBLICA DO MUNICÍPIO DE PETRÓPOLIS, MEDIANTE FORNECIMENTO DE MATERIAIS, MÃO DE OBRA, EQUIPAMENTOS E FERRAMENTAL NECESSÁRIOS</t>
  </si>
  <si>
    <t xml:space="preserve">PLANILHA ORÇAMENTÁRIA </t>
  </si>
  <si>
    <t>SC 10.05.1200 </t>
  </si>
  <si>
    <t>Pedreiro (inclusive encargos sociais).</t>
  </si>
  <si>
    <t>SC 10.05.1450</t>
  </si>
  <si>
    <t xml:space="preserve">Servente (inclusive encargos sociais). </t>
  </si>
  <si>
    <t>AD 40.05.0116</t>
  </si>
  <si>
    <t>Encarregado (inclusive encargos sociais)</t>
  </si>
  <si>
    <t>AD 15.15.0750</t>
  </si>
  <si>
    <t xml:space="preserve">Veiculo de servico, motor 1.0, com ar condicionado, direcao hidraulica, radio, inclusive combustivel, seguro, lubrificacao, manutencao, licenciamento, quilometragem livre, sem motorista. Custo mensal.  </t>
  </si>
  <si>
    <t>POSTE FIBRA (9m X  200kGF)</t>
  </si>
  <si>
    <t>POSTE CONCRETO DUPLO "T" (9mX200daN)</t>
  </si>
  <si>
    <t>SE 05.05.0100</t>
  </si>
  <si>
    <t>Perfuracao manual de solo, a trado, com diametro de 20cm.</t>
  </si>
  <si>
    <t>SE 20.05.0200</t>
  </si>
  <si>
    <t>Preparo manual de terreno, compreendendo acerto, raspagem eventualmente ate 0,25m de profundidade e afastamento lateral do material excedente.</t>
  </si>
  <si>
    <t>TC 05.05.0100</t>
  </si>
  <si>
    <t>Transporte de carga de qualquer natureza; exclusive as despesas de carga e descarga tanto d espera do caminhao como de servente ou equipamento auxiliar, em media velocidade (Vm=40Km/h), em Caminhao de Carroceria Fixa a oleo diesel, com capacidade util de 7,5t</t>
  </si>
  <si>
    <t>TC 05.10.0150</t>
  </si>
  <si>
    <t xml:space="preserve"> Transporte manual de materiais diversos encosta acima, inclusive carga e descarga.</t>
  </si>
  <si>
    <t xml:space="preserve">POSTE DE CONCRETO DUPLO T H=9M CARGA NOMINAL 200KG INCLUSIVE ESCAVACAO, EXCLUSIVE TRANSPORTE - FORNECIMENTO E INSTALACAO </t>
  </si>
  <si>
    <t>83397</t>
  </si>
  <si>
    <t xml:space="preserve">POSTE DE CONCRETO DUPLO T H=9M CARGA NOMINAL 500KG INCLUSIVE ESCAVACAO, EXCLUSIVE TRANSPORTE - FORNECIMENTO E INSTALACAO </t>
  </si>
  <si>
    <t>5056</t>
  </si>
  <si>
    <t>POSTE DE CONCRETO DUPLO T ,TIPO B, 500 KG, H = 9 M (NBR 8451)</t>
  </si>
  <si>
    <t>UN</t>
  </si>
  <si>
    <t>88316</t>
  </si>
  <si>
    <t>SERVENTE COM ENCARGOS COMPLEMENTARES</t>
  </si>
  <si>
    <t>91634</t>
  </si>
  <si>
    <t>GUINDAUTO HIDRÁULICO, CAPACIDADE MÁXIMA DE CARGA 6500 KG, MOMENTO MÁXIMO DE CARGA 5,8 TM, ALCANCE MÁXIMO HORIZONTAL 7,60 M, INCLUSIVE CAMINHÃO TOCO PBT 9.700 KG, POTÊNCIA DE 160 CV - CHP DIURNO. AF_08/2015</t>
  </si>
  <si>
    <t>CHP</t>
  </si>
  <si>
    <t>92873</t>
  </si>
  <si>
    <t>LANÇAMENTO COM USO DE BALDES, ADENSAMENTO E ACABAMENTO DE CONCRETO EM ESTRUTURAS. AF_12/2015</t>
  </si>
  <si>
    <t>M3</t>
  </si>
  <si>
    <t>94969</t>
  </si>
  <si>
    <t>CONCRETO FCK = 15MPA, TRAÇO 1:3,4:3,5 (CIMENTO/ AREIA MÉDIA/ BRITA 1)  - PREPARO MECÂNICO COM BETONEIRA 600 L. AF_07/2016</t>
  </si>
  <si>
    <t>POSTE DE CONCRETO DUPLO T, TIPO D, 200 KG, H = 9 M (NBR 8451)</t>
  </si>
  <si>
    <t>Poste de fibra de vidro,com 9,00m de comprimento e carga nominal no topo de 200kgf, exclusive escavacao e transporte. Fornecimento e assentamento</t>
  </si>
  <si>
    <t>POSTE DE FIBRA DE VIDRO DUPLO T, TIPO D, 200 KG, H = 9 M (NBR 8451)</t>
  </si>
  <si>
    <t>IP 10.05.0050</t>
  </si>
  <si>
    <t>Armacao secundaria vertical, completa, para uma rede de baixa tensao (BT), sem fornecimento da armacao e das cintas de fixacao. Instalacao</t>
  </si>
  <si>
    <t>IP 15.15.0050</t>
  </si>
  <si>
    <t>Isolador de baixa tensao (BT), tipo carretel, na cor marrom, medindo (72x72)mm. Fornecimento.</t>
  </si>
  <si>
    <t>10.25.0150-1</t>
  </si>
  <si>
    <t>TECNOLÁMP</t>
  </si>
  <si>
    <t>IP 50.40.0106-1</t>
  </si>
  <si>
    <t>IP 50.05.0999-1</t>
  </si>
  <si>
    <t>IP 50.05.0999-2</t>
  </si>
  <si>
    <t>IP 50.05.0999-3</t>
  </si>
  <si>
    <t>IP 50.05.0999-4</t>
  </si>
  <si>
    <t>COMPOSIÇÃO  - ITEM DE REFERÊNCIA SCO IP 15.30.0062</t>
  </si>
  <si>
    <t>VDN</t>
  </si>
  <si>
    <t>IP 15.43.0200-1</t>
  </si>
  <si>
    <t>COMPOSIÇÃO  - ITEM DE REFERÊNCIA SCO IP 15.43.0200</t>
  </si>
  <si>
    <t>MAT020560</t>
  </si>
  <si>
    <t>Cabo de aluminio multiplexado auto sustentado, com tres condutores fase de aluminio compactado (CA), com isolamento composto de polietileno reticulado (XLPE), 90oC, isolamento para 1Kv, secao 16mm2 e condutor neutro de aluminio compactado, nao isolado, com alma de aco (CAA), secao 16mm2 (3 x 1 x 16 + 16), conforme NBR 8182. Fornecimento</t>
  </si>
  <si>
    <t>COMPOSIÇÃO  - ITEM CRIADO</t>
  </si>
  <si>
    <t>Cabo de aluminio triplexado, autossustentados, com isolação sólida extrudada de polietileno termoplástico (PE) para tensões até  0,6/1KV, 2X10+10mm²</t>
  </si>
  <si>
    <t>Perfuração dos poste de fibra (9m X  200kGF)</t>
  </si>
  <si>
    <t>Perfuração dos postes de concreto duplo T (9m x 200daN)</t>
  </si>
  <si>
    <t>T x dam</t>
  </si>
  <si>
    <t>6,07</t>
  </si>
  <si>
    <t>7,33</t>
  </si>
  <si>
    <t>8,08</t>
  </si>
  <si>
    <t>1,77</t>
  </si>
  <si>
    <t>0,73</t>
  </si>
  <si>
    <t>1,00</t>
  </si>
  <si>
    <t>Quantidade de poste de fibra de 9m x 200daN</t>
  </si>
  <si>
    <t>Peso do poste fibra de 9m x 200daN (PTPC)</t>
  </si>
  <si>
    <t>Peso total dos postes fibra de 9m x 200daN (PTPF)</t>
  </si>
  <si>
    <t>Quantidade de poste concreto duplo T de 9m x 200 daN</t>
  </si>
  <si>
    <t>Peso do poste de concreto duplo T de 9m x 200 daN</t>
  </si>
  <si>
    <t>Peso total dos postes concreto duplo T de 9m x 200 daN (PTPC)</t>
  </si>
  <si>
    <t>COMPOSIÇÃO DO ITEM DE REFERÊNCIA SCO IP 50.40.0106</t>
  </si>
  <si>
    <t>COMPOSIÇÃO ITEM DE REFERÊNCIA  - SCO IP 05.50.0057</t>
  </si>
  <si>
    <t>TOTAL DO ORÇAMENTO  SEM ADMINISTRAÇÃO</t>
  </si>
  <si>
    <t>VALOR ANUAL ADMINISTRAÇÃO COM BDI</t>
  </si>
  <si>
    <t>CONTRATAÇÃO DE EMPRESA PARA PRESTAÇÃO DE SERVIÇO DE AMPLIAÇÃO COM  EFICIENTIZAÇÃO DO PARQUE DE ILUMINAÇÃO PÚBLICA DO MUNICÍPIO DE PETRÓPOLIS, MEDIANTE FORNECIMENTO DE MATERIAIS, MÃO DE OBRA, EQUIPAMENTOS E DEMAIS FERRAMENTAS NECESSÁRIAS</t>
  </si>
  <si>
    <t>IP 05.05.83397</t>
  </si>
  <si>
    <t>Braco reto, em aco de baixo teor de carbono SAE 1010/1020 galvanizado a fusao, internamente e externamente por imersao unica em banho de zinco, conforme NBR-7398 e 7400 da ABNT, com 0,57m de projecao horizontal diametro externo de 48mm, conforme desenho A-4-1926-PD e especificacao EM-RIOLUZ no 17. Fornecimento</t>
  </si>
  <si>
    <t>SERVIÇOS A SEREM EXECUTADOS</t>
  </si>
  <si>
    <t>COLOCAÇÃO DO RELÊ</t>
  </si>
  <si>
    <t>COLOCAÇÃO DO CABO</t>
  </si>
  <si>
    <t>COLOCAÇÃO DA LUMINÁRIA</t>
  </si>
  <si>
    <t>HH</t>
  </si>
  <si>
    <t>TEMPO MÉDIO DE EXECUÇÃO DO SERVIÇO DE INSTALAÇÃO DO CONJUNTO</t>
  </si>
  <si>
    <t>COLOCAÇÃO DO BRAÇO CURTO</t>
  </si>
  <si>
    <t>COLOCAÇÃO DO BRAÇO MÉDIO</t>
  </si>
  <si>
    <t>COLOCAÇÃO DO BRAÇO LONGO</t>
  </si>
  <si>
    <t>COLOCAÇÃO DO CONECTORES TIPO CUNHA, TIPO A(LIGAÇÃO À REDE)</t>
  </si>
  <si>
    <t>COLOCAÇÃO DO CONECTORES TIPO CUNHA, TIPO B(LIGAÇÃO À REDE)</t>
  </si>
  <si>
    <t xml:space="preserve">	Arruela lisa de aco galvanizado, de 5/8"</t>
  </si>
  <si>
    <t>Cinta de aco galvanizado, de 240mm</t>
  </si>
  <si>
    <t>Parafuso frances de ferro galvanizado, com porca, medindo: (5/8"x2 1/2")</t>
  </si>
  <si>
    <t>Porca sextavada de aco galvanizado, de 5/8"</t>
  </si>
  <si>
    <t>MAT007700</t>
  </si>
  <si>
    <t>MAT033900</t>
  </si>
  <si>
    <t>MAT093850</t>
  </si>
  <si>
    <t>MAT106250</t>
  </si>
  <si>
    <t>COMPOSIÇÃO DO ITEM DE REFERÊNCIA SCO IP 05.55.0100</t>
  </si>
  <si>
    <t>COMPOSIÇÃO DO ITEM DE REFERÊNCIA SCO IP 05.55.0150</t>
  </si>
  <si>
    <t>Colocacao de rele fotoeletrico individual, com base em poste (aco ou concreto) de acordo com o padrao da RIOLUZ; exclusive fornecimento do rele e base.</t>
  </si>
  <si>
    <t>IP 45.10.0050</t>
  </si>
  <si>
    <t>Quantidade de relê previsto para instalação ou substituição</t>
  </si>
  <si>
    <t>COMPOSIÇÃO DO ITEM DE REFERÊNCIA SCO IP 45.10.0050</t>
  </si>
  <si>
    <t>Instalação de luminaria LED em ponta de braco ou poste de aco curvo, ate 10m de altura, inclusive colocação de braços, cabo, rele, conectores, exclusive fornecimento da braço, cabo,rele,conectores e luminaria.</t>
  </si>
  <si>
    <t>MEMÓRIA PARA A COMPOSIÇÃO DO CAMINHÃO CESTO</t>
  </si>
  <si>
    <t>EQ 05.05.0450</t>
  </si>
  <si>
    <t>Caminhao Carroceria fixa, capacidade de 7,5t, cesto duplo, com motorista operador, material de operacao e material de manutencao, com as seguintes especificacoes minimas: motor diesel de 162CV, guindaste hidraulico acoplado de 15,5tf/m de momento de carga util, lanca com cesto duplo com alcance de 16m de altura, sinalizador visual rotativo amarelo ou ambar. Custo horario produtivo.</t>
  </si>
  <si>
    <t>EQ 05.05.0456</t>
  </si>
  <si>
    <t>Caminhao Carroceria fixa, capacidade de 7,5t, cesto duplo, com motorista operador, com as seguintes especificacoes minimas: motor diesel de 162CV, guindaste hidraulico acoplado de 15,5tf/m de momento de carga util, lanca com cesto duplo com alcance de 16m de altura, sinalizador visual rotativo amarelo ou ambar. Custo horario improdutivo (motor desligado).</t>
  </si>
  <si>
    <t>EQ 05.05.0999-1</t>
  </si>
  <si>
    <t xml:space="preserve">Caminhao Carroceria fixa, capacidade de 7,5t, cesto duplo, com motorista operador, material de operacao, com as seguintes especificacoes minimas: motor diesel de 162CV, guindaste hidraulico acoplado de 15,5tf/m de momento de carga util, lanca com cesto duplo com alcance de 16m de altura, sinalizador visual rotativo amarelo ou ambar. Custo horario improdutivo (motor funcionando).  </t>
  </si>
  <si>
    <t>EQ 05.05.0453</t>
  </si>
  <si>
    <t>Caminhao Carroceria fixa, capacidade de 7,5t, cesto duplo, com motorista operador, material de operacao e material de manutencao, com as seguintes especificacoes minimas: motor diesel de 162CV, guindaste hidraulico acoplado de 15,5tf/m de momento de carga. Horario produtivo e improdutivo (média de valor)</t>
  </si>
  <si>
    <t xml:space="preserve">Colocacao de luminaria fechada com lampada de descarga, sem reator integrado, em ponta de braco ou poste de aco curvo, ate 10m de altura, exclusive fornecimento da luminaria.  </t>
  </si>
  <si>
    <t>IP 50.40.0106</t>
  </si>
  <si>
    <t>ESTRADA DO CARANGOLA N°1953 / CONDOMÍNIO SOLAR DO CARANGOLA -SUNNY SIDE</t>
  </si>
  <si>
    <t>SERV. HERALDO BERTOLDO</t>
  </si>
  <si>
    <t>RUA DA MATA Nº 217 - SITIO NOSSO SONHO</t>
  </si>
  <si>
    <t>BR 040 KM 67 Nº 68.000 - NATU VALE CONSTRUÇÕES</t>
  </si>
  <si>
    <t>RIO DA CIDADE</t>
  </si>
  <si>
    <t>SERVIDÃO PEDREIRA</t>
  </si>
  <si>
    <t>SANTA MONICA</t>
  </si>
  <si>
    <t>SERVIDÃO SILVIO CESAR 701- ESTRADA DO PARAISO</t>
  </si>
  <si>
    <t>SERVIDÃO DEBORA SUCUPIRA PROX AOS LOTES 82 E 85</t>
  </si>
  <si>
    <t>SERVIDÃO CÂNDIDO BORSATO</t>
  </si>
  <si>
    <t>ALTO DA BOA VISTA</t>
  </si>
  <si>
    <t>RUA CARLOS FREDERICO KEUPER,402 PONTO FINAL DO ÔNIBUS BATISTA DA COSTA</t>
  </si>
  <si>
    <t>RUA MARIA DAS DORES FERNANDES - ENTRSADA DE ARARAS</t>
  </si>
  <si>
    <t>RUA CORONEL VEIGA, SERVIDÃO N°81</t>
  </si>
  <si>
    <t>ESTRADA DA PONTE NOVA</t>
  </si>
  <si>
    <t>SERVIDÃO FRANCISCO FERREIRA DA CUNHA N° 60/ ACESSO PELA JOÃO DE FARIAS- ATRAS DO BRAMIL</t>
  </si>
  <si>
    <t>SERVIDÃO ORLANDO MIRANDA DA SILVA</t>
  </si>
  <si>
    <t>RUA GOIAS N°239</t>
  </si>
  <si>
    <t>SERVIDÃO ERNESTO DUTRA</t>
  </si>
  <si>
    <t>SERVIDÃO MODESTO GARRIDO N 210</t>
  </si>
  <si>
    <t>PRIMEIRO DE MAIO</t>
  </si>
  <si>
    <t>ESTRADA CORREIA VEIGA</t>
  </si>
  <si>
    <t>SERVIDÃO MARIA JOSÉ BENTO PACHACO</t>
  </si>
  <si>
    <t>SERV. BATISTA BORZINO</t>
  </si>
  <si>
    <t>RUA SANTA LUZIA / ESTR. MATA CAVALO</t>
  </si>
  <si>
    <t>ESTRADA DA MOMBAÇA Nº 997 ATÉ 1312</t>
  </si>
  <si>
    <t>ESTRADA DO CANAVIAL</t>
  </si>
  <si>
    <t>SERV. HENRIQUE ANDRE LEPSCHE</t>
  </si>
  <si>
    <t>ESTRADA DAS PEROBAS / RUA B Nº 235</t>
  </si>
  <si>
    <t>5875/6094/6616</t>
  </si>
  <si>
    <t>RUA BROMELIAS LT 41 QUADRA 15 (RUA CAMPOS)</t>
  </si>
  <si>
    <t>RUA LUVERCY FIORINI Nº 40</t>
  </si>
  <si>
    <t xml:space="preserve">RUA SEBASTIÃO MARTINS DIAS </t>
  </si>
  <si>
    <t>I0 05/2019</t>
  </si>
  <si>
    <t>pontos a serem instalados</t>
  </si>
  <si>
    <t>total de pontos a serem instalados e eficientizados</t>
  </si>
  <si>
    <t>pontos VS70W a serem eficientizados (25%)</t>
  </si>
  <si>
    <t>pontos V100W a serem eficientizados (50%)</t>
  </si>
  <si>
    <t>pontos VS150W a serem eficientizados (100%)</t>
  </si>
  <si>
    <t>pontos VS250W a serem eficientizados (100%)</t>
  </si>
  <si>
    <t>Alca pre-formada de distribuicao, de aco recoberto de aluminio, para cabo encapado, bitola de 25mm2, segundo desenho A4-154-CP. Fornecimento e Colocação</t>
  </si>
  <si>
    <t>Alça preformada para cabo de alumínio 10mm². Fornecimento</t>
  </si>
  <si>
    <t>MERCADOLIVRE</t>
  </si>
  <si>
    <t>COMPOSIÇÃO  - ITEM DE REFERÊNCIA SCO IP 10.30.0518</t>
  </si>
  <si>
    <t>COMPOSIÇÃO  - ITEM DE REFERÊNCIA SCO IP 10.30.0515</t>
  </si>
  <si>
    <t>COMPOSIÇÃO DO ITEM DE REFERÊNCIA SCO IP 05.55.0200</t>
  </si>
  <si>
    <t>IP 05.55.0100-1</t>
  </si>
  <si>
    <t>IP 05.55.0150-1</t>
  </si>
  <si>
    <t xml:space="preserve"> IP 05.55.0200-1</t>
  </si>
  <si>
    <t xml:space="preserve">Conector tipo cunha, em liga de cobre estanhado, para a fixacao de condutores de aluminio ou cobre, por efeito de mola. Modelo tipo no 6, padrao RIOLUZ, tipo B, AMP ou similar. Fornecimento </t>
  </si>
  <si>
    <t>Conector tipo cunha, em liga de cobre estanhado, para a fixacao de condutores de aluminio ou cobre, por efeito de mola. Modelo tipo no 7, padrao RIOLUZ, tipo A, AMP ou similar. Fornecimento</t>
  </si>
  <si>
    <t>REPUME</t>
  </si>
  <si>
    <t>UNICOBA / LEDSTAR</t>
  </si>
  <si>
    <t>BRIGHTLUX</t>
  </si>
  <si>
    <t>TECNOWATT</t>
  </si>
  <si>
    <t>PHILIPS / SIGNIFY</t>
  </si>
  <si>
    <t>T X dam</t>
  </si>
  <si>
    <t>I0 = 05/2019</t>
  </si>
</sst>
</file>

<file path=xl/styles.xml><?xml version="1.0" encoding="utf-8"?>
<styleSheet xmlns="http://schemas.openxmlformats.org/spreadsheetml/2006/main">
  <numFmts count="14">
    <numFmt numFmtId="43" formatCode="_-* #,##0.00_-;\-* #,##0.00_-;_-* &quot;-&quot;??_-;_-@_-"/>
    <numFmt numFmtId="164" formatCode="#,##0.00;[Red]#,##0.00"/>
    <numFmt numFmtId="165" formatCode="0.00;[Red]0.00"/>
    <numFmt numFmtId="166" formatCode="#,##0.00\ ;&quot; (&quot;#,##0.00\);&quot; -&quot;#\ ;@\ "/>
    <numFmt numFmtId="167" formatCode="#,##0.000;[Red]#,##0.000"/>
    <numFmt numFmtId="168" formatCode="0.000000;[Red]0.000000"/>
    <numFmt numFmtId="169" formatCode="#,##0.00000000"/>
    <numFmt numFmtId="170" formatCode="#,##0.0000"/>
    <numFmt numFmtId="171" formatCode="&quot;R$&quot;\ #,##0.00;[Red]&quot;R$&quot;\ #,##0.00"/>
    <numFmt numFmtId="172" formatCode="#,##0.00000000;[Red]#,##0.00000000"/>
    <numFmt numFmtId="173" formatCode="0;[Red]0"/>
    <numFmt numFmtId="174" formatCode="&quot;R$&quot;#,##0.00"/>
    <numFmt numFmtId="175" formatCode="&quot;R$&quot;\ #,##0.00"/>
    <numFmt numFmtId="176" formatCode="0.00000000;[Red]0.00000000"/>
  </numFmts>
  <fonts count="50">
    <font>
      <sz val="11"/>
      <color theme="1"/>
      <name val="Calibri"/>
      <family val="2"/>
      <scheme val="minor"/>
    </font>
    <font>
      <sz val="10"/>
      <color indexed="8"/>
      <name val="Arial"/>
      <family val="2"/>
    </font>
    <font>
      <sz val="10"/>
      <name val="Arial"/>
      <family val="2"/>
    </font>
    <font>
      <sz val="11"/>
      <color indexed="8"/>
      <name val="Calibri"/>
      <family val="2"/>
    </font>
    <font>
      <sz val="8"/>
      <color indexed="8"/>
      <name val="Arial"/>
      <family val="2"/>
    </font>
    <font>
      <b/>
      <sz val="8"/>
      <color indexed="10"/>
      <name val="Arial"/>
      <family val="2"/>
    </font>
    <font>
      <b/>
      <sz val="8"/>
      <color indexed="8"/>
      <name val="Arial"/>
      <family val="2"/>
    </font>
    <font>
      <sz val="12"/>
      <color indexed="8"/>
      <name val="Arial"/>
      <family val="2"/>
    </font>
    <font>
      <b/>
      <sz val="8"/>
      <name val="Arial"/>
      <family val="2"/>
    </font>
    <font>
      <sz val="8"/>
      <name val="Arial"/>
      <family val="2"/>
    </font>
    <font>
      <sz val="9"/>
      <name val="Arial"/>
      <family val="2"/>
    </font>
    <font>
      <b/>
      <sz val="8"/>
      <color indexed="8"/>
      <name val="Verdana"/>
      <family val="2"/>
    </font>
    <font>
      <b/>
      <sz val="9"/>
      <name val="Arial"/>
      <family val="2"/>
    </font>
    <font>
      <sz val="8"/>
      <color indexed="12"/>
      <name val="Arial"/>
      <family val="2"/>
    </font>
    <font>
      <b/>
      <sz val="10"/>
      <name val="Arial"/>
      <family val="2"/>
    </font>
    <font>
      <i/>
      <sz val="10"/>
      <color indexed="8"/>
      <name val="Arial"/>
      <family val="2"/>
    </font>
    <font>
      <b/>
      <sz val="12"/>
      <name val="Arial"/>
      <family val="2"/>
    </font>
    <font>
      <sz val="12"/>
      <name val="Arial"/>
      <family val="2"/>
    </font>
    <font>
      <sz val="11"/>
      <color theme="1"/>
      <name val="Calibri"/>
      <family val="2"/>
      <scheme val="minor"/>
    </font>
    <font>
      <sz val="10"/>
      <color theme="1"/>
      <name val="Arial"/>
      <family val="2"/>
    </font>
    <font>
      <b/>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9"/>
      <color theme="1"/>
      <name val="Calibri"/>
      <family val="2"/>
      <scheme val="minor"/>
    </font>
    <font>
      <b/>
      <sz val="9"/>
      <name val="Calibri"/>
      <family val="2"/>
      <scheme val="minor"/>
    </font>
    <font>
      <sz val="9"/>
      <color rgb="FFFF0000"/>
      <name val="Arial"/>
      <family val="2"/>
    </font>
    <font>
      <sz val="9"/>
      <color rgb="FF000000"/>
      <name val="Arial"/>
      <family val="2"/>
    </font>
    <font>
      <sz val="11"/>
      <color rgb="FF000000"/>
      <name val="Calibri"/>
      <family val="2"/>
      <scheme val="minor"/>
    </font>
    <font>
      <sz val="10"/>
      <color rgb="FF000000"/>
      <name val="Arial"/>
      <family val="2"/>
    </font>
    <font>
      <b/>
      <sz val="8"/>
      <color rgb="FF000000"/>
      <name val="Arial"/>
      <family val="2"/>
    </font>
    <font>
      <b/>
      <sz val="8"/>
      <color rgb="FFFF0000"/>
      <name val="Arial"/>
      <family val="2"/>
    </font>
    <font>
      <sz val="8"/>
      <color rgb="FFFF0000"/>
      <name val="Arial"/>
      <family val="2"/>
    </font>
    <font>
      <b/>
      <sz val="8"/>
      <color rgb="FFFF0000"/>
      <name val="Calibri"/>
      <family val="2"/>
      <scheme val="minor"/>
    </font>
    <font>
      <sz val="8"/>
      <name val="Calibri"/>
      <family val="2"/>
      <scheme val="minor"/>
    </font>
    <font>
      <b/>
      <sz val="8"/>
      <color rgb="FF0070C0"/>
      <name val="Arial"/>
      <family val="2"/>
    </font>
    <font>
      <sz val="8"/>
      <color rgb="FF000000"/>
      <name val="Verdana"/>
      <family val="2"/>
    </font>
    <font>
      <b/>
      <sz val="8"/>
      <color rgb="FF000000"/>
      <name val="Verdana"/>
      <family val="2"/>
    </font>
    <font>
      <b/>
      <sz val="10"/>
      <color rgb="FFFF0000"/>
      <name val="Arial"/>
      <family val="2"/>
    </font>
    <font>
      <b/>
      <sz val="12"/>
      <color rgb="FFFF0000"/>
      <name val="Arial"/>
      <family val="2"/>
    </font>
    <font>
      <b/>
      <sz val="10"/>
      <color indexed="12"/>
      <name val="Arial"/>
      <family val="2"/>
    </font>
    <font>
      <sz val="8"/>
      <color indexed="8"/>
      <name val="Verdana"/>
      <family val="2"/>
    </font>
    <font>
      <sz val="11"/>
      <color rgb="FFFF0000"/>
      <name val="Calibri"/>
      <family val="2"/>
      <scheme val="minor"/>
    </font>
    <font>
      <b/>
      <sz val="12"/>
      <color indexed="8"/>
      <name val="Arial"/>
      <family val="2"/>
    </font>
    <font>
      <b/>
      <sz val="11"/>
      <color rgb="FFFF0000"/>
      <name val="Calibri"/>
      <family val="2"/>
      <scheme val="minor"/>
    </font>
    <font>
      <b/>
      <i/>
      <sz val="10"/>
      <name val="Arial"/>
      <family val="2"/>
    </font>
    <font>
      <sz val="10"/>
      <color rgb="FFFF0000"/>
      <name val="Arial"/>
      <family val="2"/>
    </font>
    <font>
      <i/>
      <sz val="10"/>
      <color rgb="FFFF0000"/>
      <name val="Arial"/>
      <family val="2"/>
    </font>
    <font>
      <b/>
      <sz val="8"/>
      <color rgb="FFFF0000"/>
      <name val="Verdana"/>
      <family val="2"/>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right style="medium">
        <color indexed="64"/>
      </right>
      <top/>
      <bottom/>
      <diagonal/>
    </border>
    <border>
      <left style="thin">
        <color indexed="64"/>
      </left>
      <right/>
      <top/>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s>
  <cellStyleXfs count="10">
    <xf numFmtId="0" fontId="0" fillId="0" borderId="0"/>
    <xf numFmtId="0" fontId="2" fillId="0" borderId="0"/>
    <xf numFmtId="0" fontId="18" fillId="0" borderId="0"/>
    <xf numFmtId="0" fontId="2" fillId="0" borderId="0"/>
    <xf numFmtId="0" fontId="18" fillId="0" borderId="0"/>
    <xf numFmtId="0" fontId="3" fillId="0" borderId="0"/>
    <xf numFmtId="0" fontId="7" fillId="0" borderId="0"/>
    <xf numFmtId="9" fontId="18"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cellStyleXfs>
  <cellXfs count="1086">
    <xf numFmtId="0" fontId="0" fillId="0" borderId="0" xfId="0"/>
    <xf numFmtId="0" fontId="20" fillId="0" borderId="1" xfId="0" applyFont="1" applyBorder="1" applyAlignment="1">
      <alignment horizontal="center"/>
    </xf>
    <xf numFmtId="0" fontId="21" fillId="0" borderId="1" xfId="0" applyFont="1" applyBorder="1" applyAlignment="1">
      <alignment horizontal="left"/>
    </xf>
    <xf numFmtId="0" fontId="21" fillId="0" borderId="1" xfId="0" applyFont="1" applyBorder="1"/>
    <xf numFmtId="0" fontId="21" fillId="2" borderId="1" xfId="0" applyFont="1" applyFill="1" applyBorder="1"/>
    <xf numFmtId="0" fontId="21" fillId="0" borderId="2" xfId="0" applyFont="1" applyBorder="1" applyAlignment="1">
      <alignment horizontal="left"/>
    </xf>
    <xf numFmtId="0" fontId="22" fillId="0" borderId="1" xfId="0" applyFont="1" applyBorder="1" applyAlignment="1">
      <alignment horizontal="center"/>
    </xf>
    <xf numFmtId="0" fontId="23" fillId="2" borderId="1" xfId="0" applyFont="1" applyFill="1" applyBorder="1" applyAlignment="1">
      <alignment horizontal="left"/>
    </xf>
    <xf numFmtId="0" fontId="22" fillId="2" borderId="1" xfId="0" applyFont="1" applyFill="1" applyBorder="1" applyAlignment="1">
      <alignment horizontal="left"/>
    </xf>
    <xf numFmtId="0" fontId="24" fillId="2" borderId="1" xfId="0" applyFont="1" applyFill="1" applyBorder="1" applyAlignment="1">
      <alignment horizontal="left"/>
    </xf>
    <xf numFmtId="0" fontId="21" fillId="2" borderId="1" xfId="0" applyFont="1" applyFill="1" applyBorder="1" applyAlignment="1">
      <alignment horizontal="left"/>
    </xf>
    <xf numFmtId="0" fontId="23" fillId="2" borderId="3" xfId="0" applyFont="1" applyFill="1" applyBorder="1" applyAlignment="1">
      <alignment horizontal="left"/>
    </xf>
    <xf numFmtId="0" fontId="21" fillId="3" borderId="1" xfId="0" applyFont="1" applyFill="1" applyBorder="1" applyAlignment="1">
      <alignment horizontal="left"/>
    </xf>
    <xf numFmtId="0" fontId="22" fillId="2" borderId="3" xfId="0" applyFont="1" applyFill="1" applyBorder="1" applyAlignment="1">
      <alignment horizontal="left"/>
    </xf>
    <xf numFmtId="0" fontId="25" fillId="0" borderId="1" xfId="0" applyFont="1" applyBorder="1" applyAlignment="1">
      <alignment horizontal="left"/>
    </xf>
    <xf numFmtId="0" fontId="26" fillId="2" borderId="1" xfId="0" applyFont="1" applyFill="1" applyBorder="1" applyAlignment="1">
      <alignment horizontal="left"/>
    </xf>
    <xf numFmtId="0" fontId="26" fillId="3" borderId="1" xfId="0" applyFont="1" applyFill="1" applyBorder="1" applyAlignment="1">
      <alignment horizontal="left"/>
    </xf>
    <xf numFmtId="0" fontId="25" fillId="2" borderId="1" xfId="0" applyFont="1" applyFill="1" applyBorder="1" applyAlignment="1">
      <alignment horizontal="left"/>
    </xf>
    <xf numFmtId="0" fontId="25" fillId="0" borderId="2" xfId="0" applyFont="1" applyBorder="1" applyAlignment="1">
      <alignment horizontal="left"/>
    </xf>
    <xf numFmtId="165" fontId="10" fillId="0" borderId="0" xfId="0" applyNumberFormat="1" applyFont="1"/>
    <xf numFmtId="165" fontId="10" fillId="0" borderId="0" xfId="0" applyNumberFormat="1" applyFont="1" applyAlignment="1">
      <alignment horizontal="center" vertical="center"/>
    </xf>
    <xf numFmtId="0" fontId="10" fillId="0" borderId="0" xfId="0" applyFont="1"/>
    <xf numFmtId="164" fontId="10" fillId="0" borderId="4"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xf>
    <xf numFmtId="0" fontId="10" fillId="0" borderId="0" xfId="0" applyFont="1" applyAlignment="1">
      <alignment horizontal="center" vertical="center"/>
    </xf>
    <xf numFmtId="164" fontId="10" fillId="0" borderId="0" xfId="0" applyNumberFormat="1" applyFont="1" applyAlignment="1">
      <alignment horizontal="center" vertical="center"/>
    </xf>
    <xf numFmtId="0" fontId="10" fillId="0" borderId="0" xfId="0" applyFont="1" applyAlignment="1">
      <alignment wrapText="1"/>
    </xf>
    <xf numFmtId="164" fontId="10" fillId="0" borderId="0" xfId="0" applyNumberFormat="1" applyFont="1" applyAlignment="1">
      <alignment horizontal="center" vertical="center" wrapText="1"/>
    </xf>
    <xf numFmtId="165" fontId="10" fillId="0" borderId="0" xfId="0" applyNumberFormat="1" applyFont="1" applyAlignment="1">
      <alignment horizontal="center" vertical="center" wrapText="1"/>
    </xf>
    <xf numFmtId="165" fontId="10" fillId="0" borderId="0" xfId="0" applyNumberFormat="1" applyFont="1" applyAlignment="1">
      <alignment horizontal="center"/>
    </xf>
    <xf numFmtId="164" fontId="12" fillId="0" borderId="4" xfId="0" applyNumberFormat="1" applyFont="1" applyBorder="1" applyAlignment="1">
      <alignment horizontal="center" vertical="center"/>
    </xf>
    <xf numFmtId="165" fontId="12" fillId="0" borderId="0" xfId="0" applyNumberFormat="1" applyFont="1"/>
    <xf numFmtId="165" fontId="12" fillId="0" borderId="0" xfId="0" applyNumberFormat="1" applyFont="1" applyAlignment="1">
      <alignment horizontal="center" vertical="center"/>
    </xf>
    <xf numFmtId="0" fontId="12" fillId="0" borderId="0" xfId="0" applyFont="1"/>
    <xf numFmtId="164" fontId="10" fillId="0" borderId="0" xfId="0" applyNumberFormat="1" applyFont="1" applyAlignment="1">
      <alignment horizontal="center"/>
    </xf>
    <xf numFmtId="0" fontId="12" fillId="0" borderId="0" xfId="0" applyFont="1" applyAlignment="1">
      <alignment horizontal="center" vertical="center"/>
    </xf>
    <xf numFmtId="165" fontId="27" fillId="0" borderId="0" xfId="0" applyNumberFormat="1" applyFont="1"/>
    <xf numFmtId="165" fontId="27" fillId="0" borderId="0" xfId="0" applyNumberFormat="1" applyFont="1" applyAlignment="1">
      <alignment horizontal="center" vertical="center"/>
    </xf>
    <xf numFmtId="0" fontId="27" fillId="0" borderId="0" xfId="0" applyFont="1" applyAlignment="1">
      <alignment horizontal="center" vertical="center"/>
    </xf>
    <xf numFmtId="0" fontId="27" fillId="0" borderId="0" xfId="0" applyFont="1"/>
    <xf numFmtId="165" fontId="27" fillId="0" borderId="0" xfId="0" applyNumberFormat="1" applyFont="1" applyAlignment="1">
      <alignment horizontal="center"/>
    </xf>
    <xf numFmtId="0" fontId="27" fillId="0" borderId="0" xfId="0" applyFont="1" applyAlignment="1">
      <alignment horizontal="center"/>
    </xf>
    <xf numFmtId="165" fontId="27" fillId="0" borderId="0" xfId="0" applyNumberFormat="1" applyFont="1" applyAlignment="1">
      <alignment wrapText="1"/>
    </xf>
    <xf numFmtId="165"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xf>
    <xf numFmtId="164" fontId="10" fillId="0" borderId="5" xfId="0" applyNumberFormat="1" applyFont="1" applyBorder="1" applyAlignment="1">
      <alignment horizontal="center" vertical="center"/>
    </xf>
    <xf numFmtId="165" fontId="10" fillId="0" borderId="5" xfId="0" applyNumberFormat="1" applyFont="1" applyBorder="1" applyAlignment="1">
      <alignment horizontal="center" vertical="center"/>
    </xf>
    <xf numFmtId="164" fontId="10" fillId="0" borderId="6" xfId="0" applyNumberFormat="1" applyFont="1" applyBorder="1" applyAlignment="1">
      <alignment horizontal="center" vertical="center" wrapText="1"/>
    </xf>
    <xf numFmtId="164" fontId="10" fillId="0" borderId="6" xfId="0" applyNumberFormat="1" applyFont="1" applyBorder="1" applyAlignment="1">
      <alignment horizontal="center" vertical="center"/>
    </xf>
    <xf numFmtId="0" fontId="12" fillId="0" borderId="7" xfId="0" applyFont="1" applyBorder="1" applyAlignment="1">
      <alignment horizontal="center" vertical="center" wrapText="1"/>
    </xf>
    <xf numFmtId="165" fontId="12" fillId="0" borderId="7" xfId="0" applyNumberFormat="1" applyFont="1" applyBorder="1" applyAlignment="1">
      <alignment horizontal="center" vertical="center" wrapText="1"/>
    </xf>
    <xf numFmtId="164" fontId="12" fillId="0" borderId="7" xfId="0" applyNumberFormat="1" applyFont="1" applyBorder="1" applyAlignment="1">
      <alignment horizontal="center" vertical="center" wrapText="1"/>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164" fontId="28" fillId="0" borderId="8" xfId="0" applyNumberFormat="1" applyFont="1" applyBorder="1" applyAlignment="1">
      <alignment horizontal="center" vertical="center"/>
    </xf>
    <xf numFmtId="164" fontId="28" fillId="0" borderId="8" xfId="0" applyNumberFormat="1" applyFont="1" applyBorder="1" applyAlignment="1">
      <alignment horizontal="center" vertical="center" wrapText="1"/>
    </xf>
    <xf numFmtId="164" fontId="28" fillId="0" borderId="9" xfId="0" applyNumberFormat="1"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164" fontId="28" fillId="0" borderId="1" xfId="0" applyNumberFormat="1" applyFont="1" applyBorder="1" applyAlignment="1">
      <alignment horizontal="center" vertical="center"/>
    </xf>
    <xf numFmtId="164" fontId="28" fillId="0" borderId="1" xfId="0" applyNumberFormat="1" applyFont="1" applyBorder="1" applyAlignment="1">
      <alignment horizontal="center" vertical="center" wrapText="1"/>
    </xf>
    <xf numFmtId="164" fontId="28" fillId="0" borderId="10" xfId="0" applyNumberFormat="1" applyFont="1" applyBorder="1" applyAlignment="1">
      <alignment horizontal="center" vertical="center"/>
    </xf>
    <xf numFmtId="165" fontId="28" fillId="0" borderId="1" xfId="0" applyNumberFormat="1" applyFont="1" applyBorder="1" applyAlignment="1">
      <alignment horizontal="center" vertical="center" wrapText="1"/>
    </xf>
    <xf numFmtId="165" fontId="28" fillId="0" borderId="1" xfId="0" applyNumberFormat="1" applyFont="1" applyBorder="1" applyAlignment="1">
      <alignment horizontal="center" vertical="center"/>
    </xf>
    <xf numFmtId="0" fontId="29" fillId="0" borderId="1" xfId="0" applyFont="1" applyBorder="1" applyAlignment="1">
      <alignment horizontal="center" vertical="center"/>
    </xf>
    <xf numFmtId="165" fontId="29" fillId="0" borderId="1" xfId="0" applyNumberFormat="1" applyFont="1" applyBorder="1" applyAlignment="1">
      <alignment horizontal="center" vertical="center" wrapText="1"/>
    </xf>
    <xf numFmtId="165" fontId="29" fillId="0" borderId="1" xfId="0" applyNumberFormat="1" applyFont="1" applyBorder="1" applyAlignment="1">
      <alignment horizontal="center" vertical="center"/>
    </xf>
    <xf numFmtId="164" fontId="28" fillId="0" borderId="1" xfId="0" applyNumberFormat="1" applyFont="1" applyBorder="1" applyAlignment="1">
      <alignment horizont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9" fillId="0" borderId="15" xfId="0" applyFont="1" applyBorder="1" applyAlignment="1">
      <alignment horizontal="center" vertical="center" wrapText="1"/>
    </xf>
    <xf numFmtId="0" fontId="30" fillId="0" borderId="15"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7" xfId="0" applyFont="1" applyFill="1" applyBorder="1" applyAlignment="1">
      <alignment horizontal="center" vertical="center" wrapText="1"/>
    </xf>
    <xf numFmtId="0" fontId="9" fillId="0" borderId="0" xfId="1" applyFont="1" applyFill="1" applyAlignment="1">
      <alignment vertical="top" wrapText="1"/>
    </xf>
    <xf numFmtId="0" fontId="9" fillId="0" borderId="0" xfId="1" applyFont="1" applyFill="1"/>
    <xf numFmtId="0" fontId="9" fillId="0" borderId="0" xfId="1" applyFont="1" applyFill="1" applyAlignment="1">
      <alignment horizontal="center" vertical="center" wrapText="1"/>
    </xf>
    <xf numFmtId="0" fontId="9" fillId="0" borderId="0" xfId="1" applyFont="1" applyFill="1" applyAlignment="1">
      <alignment horizontal="center" vertical="center"/>
    </xf>
    <xf numFmtId="0" fontId="9" fillId="0" borderId="0" xfId="1" applyFont="1" applyFill="1" applyBorder="1"/>
    <xf numFmtId="0" fontId="9" fillId="0" borderId="0" xfId="1" applyFont="1" applyFill="1" applyBorder="1" applyAlignment="1">
      <alignment vertical="top" wrapText="1"/>
    </xf>
    <xf numFmtId="0" fontId="4" fillId="0" borderId="0"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0" xfId="5" applyFont="1" applyFill="1" applyBorder="1" applyAlignment="1">
      <alignment vertical="center" wrapText="1"/>
    </xf>
    <xf numFmtId="164" fontId="8" fillId="0" borderId="0" xfId="5" applyNumberFormat="1" applyFont="1" applyFill="1" applyBorder="1" applyAlignment="1">
      <alignment horizontal="center" vertical="center" wrapText="1"/>
    </xf>
    <xf numFmtId="166" fontId="9" fillId="0" borderId="25" xfId="5" applyNumberFormat="1" applyFont="1" applyFill="1" applyBorder="1" applyAlignment="1">
      <alignment horizontal="center" vertical="center"/>
    </xf>
    <xf numFmtId="164" fontId="6" fillId="0" borderId="4" xfId="5" applyNumberFormat="1" applyFont="1" applyFill="1" applyBorder="1" applyAlignment="1">
      <alignment horizontal="center" vertical="center" wrapText="1"/>
    </xf>
    <xf numFmtId="164" fontId="4" fillId="0" borderId="23" xfId="5" applyNumberFormat="1" applyFont="1" applyFill="1" applyBorder="1" applyAlignment="1">
      <alignment horizontal="center" vertical="center" wrapText="1"/>
    </xf>
    <xf numFmtId="164" fontId="6" fillId="0" borderId="0" xfId="5" applyNumberFormat="1" applyFont="1" applyFill="1" applyAlignment="1">
      <alignment horizontal="center" vertical="center"/>
    </xf>
    <xf numFmtId="0" fontId="4" fillId="0" borderId="0" xfId="5" applyFont="1" applyFill="1"/>
    <xf numFmtId="0" fontId="9" fillId="0" borderId="0" xfId="1" applyFont="1" applyFill="1" applyBorder="1" applyAlignment="1">
      <alignment horizontal="center" vertical="center"/>
    </xf>
    <xf numFmtId="0" fontId="13" fillId="0" borderId="0" xfId="1" applyFont="1" applyFill="1" applyBorder="1" applyAlignment="1">
      <alignment vertical="top" wrapText="1"/>
    </xf>
    <xf numFmtId="0" fontId="13" fillId="0" borderId="0" xfId="1" applyFont="1" applyFill="1" applyBorder="1" applyAlignment="1">
      <alignment horizontal="left" vertical="center"/>
    </xf>
    <xf numFmtId="0" fontId="13" fillId="0" borderId="20"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8" fillId="0" borderId="4" xfId="5" applyFont="1" applyFill="1" applyBorder="1" applyAlignment="1">
      <alignment horizontal="center" vertical="center" wrapText="1"/>
    </xf>
    <xf numFmtId="0" fontId="5" fillId="0" borderId="0" xfId="6" applyFont="1" applyFill="1" applyAlignment="1">
      <alignment horizontal="center" vertical="center"/>
    </xf>
    <xf numFmtId="0" fontId="4" fillId="0" borderId="0" xfId="6" applyFont="1" applyFill="1" applyAlignment="1">
      <alignment horizontal="left" vertical="center" wrapText="1"/>
    </xf>
    <xf numFmtId="165" fontId="6" fillId="0" borderId="0" xfId="6" applyNumberFormat="1" applyFont="1" applyFill="1" applyAlignment="1">
      <alignment horizontal="center" vertical="center"/>
    </xf>
    <xf numFmtId="0" fontId="8" fillId="0" borderId="0" xfId="6" applyFont="1" applyFill="1" applyAlignment="1">
      <alignment horizontal="center" vertical="center"/>
    </xf>
    <xf numFmtId="165" fontId="9" fillId="0" borderId="0" xfId="6" applyNumberFormat="1" applyFont="1" applyFill="1" applyAlignment="1">
      <alignment horizontal="center" vertical="center" wrapText="1"/>
    </xf>
    <xf numFmtId="0" fontId="4" fillId="0" borderId="0" xfId="6" applyFont="1" applyFill="1" applyAlignment="1">
      <alignment horizontal="center" vertical="center" wrapText="1"/>
    </xf>
    <xf numFmtId="0" fontId="4" fillId="0" borderId="0" xfId="6" applyFont="1" applyFill="1" applyAlignment="1">
      <alignment horizontal="center" vertical="center"/>
    </xf>
    <xf numFmtId="0" fontId="4" fillId="0" borderId="0" xfId="6" applyFont="1" applyFill="1"/>
    <xf numFmtId="0" fontId="8" fillId="0" borderId="11" xfId="5" applyFont="1" applyFill="1" applyBorder="1" applyAlignment="1">
      <alignment horizontal="center" vertical="center" wrapText="1"/>
    </xf>
    <xf numFmtId="164" fontId="8" fillId="0" borderId="11" xfId="5" applyNumberFormat="1" applyFont="1" applyFill="1" applyBorder="1" applyAlignment="1">
      <alignment horizontal="center" vertical="center" wrapText="1"/>
    </xf>
    <xf numFmtId="0" fontId="9" fillId="0" borderId="17" xfId="5" applyFont="1" applyFill="1" applyBorder="1" applyAlignment="1">
      <alignment horizontal="center" vertical="center" wrapText="1"/>
    </xf>
    <xf numFmtId="0" fontId="9" fillId="0" borderId="17" xfId="5" applyFont="1" applyFill="1" applyBorder="1" applyAlignment="1">
      <alignment horizontal="left" vertical="center" wrapText="1"/>
    </xf>
    <xf numFmtId="4" fontId="9" fillId="0" borderId="12" xfId="3" applyNumberFormat="1" applyFont="1" applyFill="1" applyBorder="1" applyAlignment="1">
      <alignment horizontal="center" vertical="center"/>
    </xf>
    <xf numFmtId="49" fontId="9" fillId="0" borderId="12" xfId="3" applyNumberFormat="1" applyFont="1" applyFill="1" applyBorder="1" applyAlignment="1">
      <alignment horizontal="center" vertical="center"/>
    </xf>
    <xf numFmtId="164" fontId="9" fillId="0" borderId="12" xfId="3" applyNumberFormat="1" applyFont="1" applyFill="1" applyBorder="1" applyAlignment="1">
      <alignment horizontal="center" vertical="center" wrapText="1"/>
    </xf>
    <xf numFmtId="164" fontId="9" fillId="0" borderId="17" xfId="5" applyNumberFormat="1" applyFont="1" applyFill="1" applyBorder="1" applyAlignment="1">
      <alignment horizontal="center" vertical="center" wrapText="1"/>
    </xf>
    <xf numFmtId="164" fontId="4" fillId="0" borderId="12" xfId="3" applyNumberFormat="1" applyFont="1" applyFill="1" applyBorder="1" applyAlignment="1">
      <alignment horizontal="center" vertical="center" wrapText="1"/>
    </xf>
    <xf numFmtId="164" fontId="32" fillId="0" borderId="13" xfId="5" applyNumberFormat="1" applyFont="1" applyFill="1" applyBorder="1" applyAlignment="1">
      <alignment horizontal="center" vertical="center" wrapText="1"/>
    </xf>
    <xf numFmtId="9" fontId="33" fillId="0" borderId="0" xfId="8" applyFont="1" applyFill="1" applyAlignment="1">
      <alignment horizontal="center" vertical="center" wrapText="1"/>
    </xf>
    <xf numFmtId="0" fontId="33" fillId="0" borderId="0" xfId="6" applyFont="1" applyFill="1" applyAlignment="1">
      <alignment horizontal="center" vertical="center"/>
    </xf>
    <xf numFmtId="0" fontId="33" fillId="0" borderId="0" xfId="6" applyFont="1" applyFill="1"/>
    <xf numFmtId="0" fontId="5" fillId="0" borderId="0" xfId="5" applyFont="1" applyFill="1" applyAlignment="1">
      <alignment horizontal="center" vertical="center"/>
    </xf>
    <xf numFmtId="0" fontId="5" fillId="0" borderId="0" xfId="5" applyFont="1" applyFill="1" applyAlignment="1">
      <alignment horizontal="center" vertical="center" wrapText="1"/>
    </xf>
    <xf numFmtId="9" fontId="4" fillId="0" borderId="0" xfId="8" applyFont="1" applyFill="1" applyAlignment="1">
      <alignment horizontal="center" vertical="center" wrapText="1"/>
    </xf>
    <xf numFmtId="0" fontId="32" fillId="0" borderId="4" xfId="5" applyFont="1" applyFill="1" applyBorder="1" applyAlignment="1" applyProtection="1">
      <alignment horizontal="center" vertical="center" wrapText="1"/>
      <protection hidden="1"/>
    </xf>
    <xf numFmtId="0" fontId="32" fillId="0" borderId="0" xfId="5" applyFont="1" applyFill="1" applyAlignment="1">
      <alignment horizontal="center" vertical="center" wrapText="1"/>
    </xf>
    <xf numFmtId="164" fontId="32" fillId="0" borderId="0" xfId="5" applyNumberFormat="1" applyFont="1" applyFill="1" applyAlignment="1">
      <alignment horizontal="center" vertical="center" wrapText="1"/>
    </xf>
    <xf numFmtId="49" fontId="9" fillId="0" borderId="0" xfId="1" applyNumberFormat="1" applyFont="1" applyFill="1" applyAlignment="1">
      <alignment horizontal="center" vertical="center"/>
    </xf>
    <xf numFmtId="49" fontId="9" fillId="0" borderId="0" xfId="1" applyNumberFormat="1" applyFont="1" applyFill="1" applyAlignment="1">
      <alignment vertical="top"/>
    </xf>
    <xf numFmtId="164" fontId="6" fillId="0" borderId="7" xfId="5" applyNumberFormat="1" applyFont="1" applyFill="1" applyBorder="1" applyAlignment="1">
      <alignment horizontal="center" vertical="center" wrapText="1"/>
    </xf>
    <xf numFmtId="0" fontId="9" fillId="0" borderId="0" xfId="4" applyFont="1" applyFill="1"/>
    <xf numFmtId="0" fontId="24" fillId="0" borderId="0" xfId="4" applyFont="1" applyFill="1"/>
    <xf numFmtId="49" fontId="9" fillId="0" borderId="20" xfId="1" applyNumberFormat="1" applyFont="1" applyFill="1" applyBorder="1" applyAlignment="1">
      <alignment horizontal="center" vertical="center"/>
    </xf>
    <xf numFmtId="49" fontId="9" fillId="0" borderId="20" xfId="1" applyNumberFormat="1" applyFont="1" applyFill="1" applyBorder="1" applyAlignment="1">
      <alignment vertical="top"/>
    </xf>
    <xf numFmtId="0" fontId="9" fillId="0" borderId="20" xfId="1" applyFont="1" applyFill="1" applyBorder="1" applyAlignment="1">
      <alignment vertical="top" wrapText="1"/>
    </xf>
    <xf numFmtId="4" fontId="9" fillId="0" borderId="20" xfId="1" applyNumberFormat="1" applyFont="1" applyFill="1" applyBorder="1" applyAlignment="1">
      <alignment vertical="top"/>
    </xf>
    <xf numFmtId="4" fontId="9" fillId="0" borderId="20" xfId="1" applyNumberFormat="1" applyFont="1" applyFill="1" applyBorder="1" applyAlignment="1">
      <alignment horizontal="center" vertical="center" wrapText="1"/>
    </xf>
    <xf numFmtId="0" fontId="39" fillId="0" borderId="0" xfId="0" applyFont="1" applyFill="1"/>
    <xf numFmtId="0" fontId="6" fillId="0" borderId="16" xfId="5" applyFont="1" applyFill="1" applyBorder="1" applyAlignment="1" applyProtection="1">
      <alignment horizontal="left" vertical="center" wrapText="1"/>
      <protection hidden="1"/>
    </xf>
    <xf numFmtId="164" fontId="6" fillId="0" borderId="16" xfId="5" applyNumberFormat="1" applyFont="1" applyFill="1" applyBorder="1" applyAlignment="1" applyProtection="1">
      <alignment horizontal="center" vertical="center" wrapText="1"/>
      <protection hidden="1"/>
    </xf>
    <xf numFmtId="4" fontId="40" fillId="0" borderId="0" xfId="0" applyNumberFormat="1" applyFont="1" applyFill="1" applyAlignment="1">
      <alignment horizontal="center" vertical="center"/>
    </xf>
    <xf numFmtId="0" fontId="39" fillId="0" borderId="0" xfId="0" applyFont="1" applyFill="1" applyAlignment="1">
      <alignment horizontal="center" vertical="center"/>
    </xf>
    <xf numFmtId="164" fontId="8" fillId="0" borderId="7" xfId="5" applyNumberFormat="1" applyFont="1" applyFill="1" applyBorder="1" applyAlignment="1">
      <alignment horizontal="center" vertical="center" wrapText="1"/>
    </xf>
    <xf numFmtId="0" fontId="4" fillId="0" borderId="0" xfId="5" applyFont="1" applyFill="1" applyAlignment="1">
      <alignment horizontal="center" vertical="center"/>
    </xf>
    <xf numFmtId="0" fontId="6" fillId="0" borderId="4" xfId="5" applyFont="1" applyFill="1" applyBorder="1" applyAlignment="1" applyProtection="1">
      <alignment horizontal="center" vertical="center" wrapText="1"/>
      <protection hidden="1"/>
    </xf>
    <xf numFmtId="0" fontId="6" fillId="0" borderId="4" xfId="5" applyFont="1" applyFill="1" applyBorder="1" applyAlignment="1" applyProtection="1">
      <alignment horizontal="left" vertical="center" wrapText="1"/>
      <protection hidden="1"/>
    </xf>
    <xf numFmtId="164" fontId="6" fillId="0" borderId="4" xfId="5" applyNumberFormat="1" applyFont="1" applyFill="1" applyBorder="1" applyAlignment="1" applyProtection="1">
      <alignment horizontal="center" vertical="center" wrapText="1"/>
      <protection hidden="1"/>
    </xf>
    <xf numFmtId="0" fontId="6" fillId="0" borderId="0" xfId="5" applyFont="1" applyFill="1" applyAlignment="1" applyProtection="1">
      <alignment horizontal="center" vertical="center" wrapText="1"/>
      <protection hidden="1"/>
    </xf>
    <xf numFmtId="0" fontId="6" fillId="0" borderId="0" xfId="5" applyFont="1" applyFill="1" applyAlignment="1" applyProtection="1">
      <alignment horizontal="left" vertical="center" wrapText="1"/>
      <protection hidden="1"/>
    </xf>
    <xf numFmtId="164" fontId="6" fillId="0" borderId="0" xfId="5" applyNumberFormat="1" applyFont="1" applyFill="1" applyAlignment="1" applyProtection="1">
      <alignment horizontal="center" vertical="center" wrapText="1"/>
      <protection hidden="1"/>
    </xf>
    <xf numFmtId="0" fontId="9" fillId="0" borderId="0" xfId="5" applyFont="1" applyFill="1" applyAlignment="1">
      <alignment horizontal="left" vertical="center" wrapText="1"/>
    </xf>
    <xf numFmtId="164" fontId="9" fillId="0" borderId="0" xfId="5" applyNumberFormat="1" applyFont="1" applyFill="1" applyAlignment="1">
      <alignment horizontal="center" vertical="center" wrapText="1"/>
    </xf>
    <xf numFmtId="166" fontId="9" fillId="0" borderId="0" xfId="5" applyNumberFormat="1" applyFont="1" applyFill="1" applyAlignment="1">
      <alignment horizontal="center" vertical="center"/>
    </xf>
    <xf numFmtId="164" fontId="4" fillId="0" borderId="0" xfId="5" applyNumberFormat="1" applyFont="1" applyFill="1" applyAlignment="1">
      <alignment horizontal="center" vertical="center"/>
    </xf>
    <xf numFmtId="0" fontId="8" fillId="0" borderId="7" xfId="5" applyFont="1" applyFill="1" applyBorder="1" applyAlignment="1">
      <alignment horizontal="center" vertical="center" wrapText="1"/>
    </xf>
    <xf numFmtId="166" fontId="8" fillId="0" borderId="7" xfId="5" applyNumberFormat="1" applyFont="1" applyFill="1" applyBorder="1" applyAlignment="1">
      <alignment horizontal="center" vertical="center"/>
    </xf>
    <xf numFmtId="164" fontId="6" fillId="0" borderId="7" xfId="5" applyNumberFormat="1" applyFont="1" applyFill="1" applyBorder="1" applyAlignment="1">
      <alignment horizontal="center" vertical="center"/>
    </xf>
    <xf numFmtId="0" fontId="9" fillId="0" borderId="11" xfId="6" applyFont="1" applyFill="1" applyBorder="1" applyAlignment="1">
      <alignment horizontal="right" vertical="center" wrapText="1"/>
    </xf>
    <xf numFmtId="164" fontId="9" fillId="0" borderId="11" xfId="5" applyNumberFormat="1" applyFont="1" applyFill="1" applyBorder="1" applyAlignment="1">
      <alignment horizontal="center" vertical="center" wrapText="1"/>
    </xf>
    <xf numFmtId="166" fontId="9" fillId="0" borderId="11" xfId="5" applyNumberFormat="1" applyFont="1" applyFill="1" applyBorder="1" applyAlignment="1">
      <alignment horizontal="center" vertical="center"/>
    </xf>
    <xf numFmtId="174" fontId="9" fillId="0" borderId="11" xfId="0" applyNumberFormat="1" applyFont="1" applyFill="1" applyBorder="1" applyAlignment="1">
      <alignment horizontal="center" vertical="center"/>
    </xf>
    <xf numFmtId="164" fontId="9" fillId="0" borderId="11" xfId="5" applyNumberFormat="1" applyFont="1" applyFill="1" applyBorder="1" applyAlignment="1">
      <alignment horizontal="center" vertical="center"/>
    </xf>
    <xf numFmtId="0" fontId="9" fillId="0" borderId="12" xfId="6" applyFont="1" applyFill="1" applyBorder="1" applyAlignment="1">
      <alignment horizontal="right" vertical="center" wrapText="1"/>
    </xf>
    <xf numFmtId="164" fontId="9" fillId="0" borderId="12" xfId="5" applyNumberFormat="1" applyFont="1" applyFill="1" applyBorder="1" applyAlignment="1">
      <alignment horizontal="center" vertical="center" wrapText="1"/>
    </xf>
    <xf numFmtId="166" fontId="9" fillId="0" borderId="12" xfId="5" applyNumberFormat="1" applyFont="1" applyFill="1" applyBorder="1" applyAlignment="1">
      <alignment horizontal="center" vertical="center"/>
    </xf>
    <xf numFmtId="174" fontId="9" fillId="0" borderId="12" xfId="0" applyNumberFormat="1" applyFont="1" applyFill="1" applyBorder="1" applyAlignment="1">
      <alignment horizontal="center" vertical="center"/>
    </xf>
    <xf numFmtId="164" fontId="9" fillId="0" borderId="12" xfId="5" applyNumberFormat="1" applyFont="1" applyFill="1" applyBorder="1" applyAlignment="1">
      <alignment horizontal="center" vertical="center"/>
    </xf>
    <xf numFmtId="166" fontId="8" fillId="0" borderId="12" xfId="5" applyNumberFormat="1" applyFont="1" applyFill="1" applyBorder="1" applyAlignment="1">
      <alignment horizontal="center" vertical="center"/>
    </xf>
    <xf numFmtId="164" fontId="9" fillId="0" borderId="13" xfId="5" applyNumberFormat="1" applyFont="1" applyFill="1" applyBorder="1" applyAlignment="1">
      <alignment horizontal="center" vertical="center" wrapText="1"/>
    </xf>
    <xf numFmtId="49" fontId="9" fillId="0" borderId="0" xfId="1" applyNumberFormat="1" applyFont="1" applyFill="1" applyBorder="1" applyAlignment="1">
      <alignment vertical="center"/>
    </xf>
    <xf numFmtId="0" fontId="9" fillId="0" borderId="0" xfId="1" applyFont="1" applyFill="1" applyBorder="1" applyAlignment="1">
      <alignment vertical="center" wrapText="1"/>
    </xf>
    <xf numFmtId="49" fontId="9" fillId="0" borderId="0" xfId="1" applyNumberFormat="1" applyFont="1" applyFill="1" applyBorder="1" applyAlignment="1">
      <alignment horizontal="center" vertical="center"/>
    </xf>
    <xf numFmtId="4" fontId="9" fillId="0" borderId="0" xfId="1" applyNumberFormat="1" applyFont="1" applyFill="1" applyBorder="1" applyAlignment="1">
      <alignment horizontal="center" vertical="center"/>
    </xf>
    <xf numFmtId="4" fontId="9" fillId="0" borderId="0" xfId="1" applyNumberFormat="1" applyFont="1" applyFill="1" applyAlignment="1">
      <alignment horizontal="center" vertical="center" wrapText="1"/>
    </xf>
    <xf numFmtId="0" fontId="5" fillId="0" borderId="0" xfId="5" applyFont="1" applyFill="1" applyAlignment="1">
      <alignment vertical="center" wrapText="1"/>
    </xf>
    <xf numFmtId="164" fontId="8" fillId="0" borderId="0" xfId="5" applyNumberFormat="1" applyFont="1" applyFill="1" applyAlignment="1">
      <alignment horizontal="center" vertical="center" wrapText="1"/>
    </xf>
    <xf numFmtId="164" fontId="4" fillId="0" borderId="0" xfId="5" applyNumberFormat="1" applyFont="1" applyFill="1" applyAlignment="1">
      <alignment horizontal="center" vertical="center" wrapText="1"/>
    </xf>
    <xf numFmtId="0" fontId="8" fillId="0" borderId="0" xfId="5" applyFont="1" applyFill="1" applyAlignment="1">
      <alignment horizontal="center" vertical="center"/>
    </xf>
    <xf numFmtId="0" fontId="8" fillId="0" borderId="7" xfId="0" applyFont="1" applyFill="1" applyBorder="1" applyAlignment="1">
      <alignment horizontal="center" vertical="center" wrapText="1"/>
    </xf>
    <xf numFmtId="166" fontId="8" fillId="0" borderId="4" xfId="5" applyNumberFormat="1" applyFont="1" applyFill="1" applyBorder="1" applyAlignment="1">
      <alignment horizontal="center" vertical="center" wrapText="1"/>
    </xf>
    <xf numFmtId="164" fontId="4" fillId="0" borderId="0" xfId="5" applyNumberFormat="1" applyFont="1" applyFill="1"/>
    <xf numFmtId="0" fontId="32" fillId="0" borderId="0" xfId="5" applyFont="1" applyFill="1"/>
    <xf numFmtId="164" fontId="34" fillId="0" borderId="4" xfId="1" applyNumberFormat="1" applyFont="1" applyFill="1" applyBorder="1" applyAlignment="1">
      <alignment horizontal="center" vertical="center"/>
    </xf>
    <xf numFmtId="164" fontId="32" fillId="0" borderId="4" xfId="5" applyNumberFormat="1" applyFont="1" applyFill="1" applyBorder="1" applyAlignment="1">
      <alignment horizontal="center" vertical="center" wrapText="1"/>
    </xf>
    <xf numFmtId="164" fontId="32" fillId="0" borderId="5" xfId="5" applyNumberFormat="1" applyFont="1" applyFill="1" applyBorder="1" applyAlignment="1">
      <alignment horizontal="center" vertical="center" wrapText="1"/>
    </xf>
    <xf numFmtId="164" fontId="32" fillId="0" borderId="0" xfId="5" applyNumberFormat="1" applyFont="1" applyFill="1"/>
    <xf numFmtId="164" fontId="32" fillId="0" borderId="0" xfId="5" applyNumberFormat="1" applyFont="1" applyFill="1" applyAlignment="1">
      <alignment horizontal="center" vertical="center"/>
    </xf>
    <xf numFmtId="0" fontId="9" fillId="0" borderId="0" xfId="5" applyFont="1" applyFill="1" applyAlignment="1">
      <alignment horizontal="center" vertical="center" wrapText="1"/>
    </xf>
    <xf numFmtId="164" fontId="35" fillId="0" borderId="0" xfId="1" applyNumberFormat="1" applyFont="1" applyFill="1" applyAlignment="1">
      <alignment horizontal="center" vertical="center"/>
    </xf>
    <xf numFmtId="166" fontId="9" fillId="0" borderId="0" xfId="5" applyNumberFormat="1" applyFont="1" applyFill="1" applyAlignment="1">
      <alignment horizontal="center" vertical="center" wrapText="1"/>
    </xf>
    <xf numFmtId="164" fontId="9" fillId="0" borderId="0" xfId="5" applyNumberFormat="1" applyFont="1" applyFill="1"/>
    <xf numFmtId="164" fontId="9" fillId="0" borderId="0" xfId="5" applyNumberFormat="1" applyFont="1" applyFill="1" applyAlignment="1">
      <alignment horizontal="center" vertical="center"/>
    </xf>
    <xf numFmtId="0" fontId="9" fillId="0" borderId="0" xfId="5" applyFont="1" applyFill="1"/>
    <xf numFmtId="0" fontId="9" fillId="0" borderId="4" xfId="5" applyFont="1" applyFill="1" applyBorder="1" applyAlignment="1">
      <alignment horizontal="center" vertical="center" wrapText="1"/>
    </xf>
    <xf numFmtId="164" fontId="35" fillId="0" borderId="4" xfId="1" applyNumberFormat="1" applyFont="1" applyFill="1" applyBorder="1" applyAlignment="1">
      <alignment horizontal="center" vertical="center"/>
    </xf>
    <xf numFmtId="164" fontId="9" fillId="0" borderId="4" xfId="5" applyNumberFormat="1" applyFont="1" applyFill="1" applyBorder="1" applyAlignment="1">
      <alignment horizontal="center" vertical="center" wrapText="1"/>
    </xf>
    <xf numFmtId="166" fontId="9" fillId="0" borderId="4" xfId="5" applyNumberFormat="1" applyFont="1" applyFill="1" applyBorder="1" applyAlignment="1">
      <alignment horizontal="center" vertical="center" wrapText="1"/>
    </xf>
    <xf numFmtId="0" fontId="9" fillId="0" borderId="13" xfId="5" applyFont="1" applyFill="1" applyBorder="1" applyAlignment="1">
      <alignment horizontal="left" vertical="center" wrapText="1"/>
    </xf>
    <xf numFmtId="164" fontId="35" fillId="0" borderId="17" xfId="1" applyNumberFormat="1" applyFont="1" applyFill="1" applyBorder="1" applyAlignment="1">
      <alignment horizontal="center" vertical="center"/>
    </xf>
    <xf numFmtId="166" fontId="9" fillId="0" borderId="17" xfId="5" applyNumberFormat="1" applyFont="1" applyFill="1" applyBorder="1" applyAlignment="1">
      <alignment horizontal="center" vertical="center" wrapText="1"/>
    </xf>
    <xf numFmtId="164" fontId="35" fillId="0" borderId="13" xfId="1" applyNumberFormat="1" applyFont="1" applyFill="1" applyBorder="1" applyAlignment="1">
      <alignment horizontal="center" vertical="center"/>
    </xf>
    <xf numFmtId="166" fontId="9" fillId="0" borderId="13" xfId="5" applyNumberFormat="1" applyFont="1" applyFill="1" applyBorder="1" applyAlignment="1">
      <alignment horizontal="center" vertical="center" wrapText="1"/>
    </xf>
    <xf numFmtId="0" fontId="32" fillId="0" borderId="4" xfId="5" applyFont="1" applyFill="1" applyBorder="1" applyAlignment="1">
      <alignment horizontal="center" vertical="center" wrapText="1"/>
    </xf>
    <xf numFmtId="166" fontId="32" fillId="0" borderId="4" xfId="5" applyNumberFormat="1" applyFont="1" applyFill="1" applyBorder="1" applyAlignment="1">
      <alignment horizontal="center" vertical="center" wrapText="1"/>
    </xf>
    <xf numFmtId="9" fontId="9" fillId="0" borderId="0" xfId="8" applyFont="1" applyFill="1" applyAlignment="1">
      <alignment horizontal="center" vertical="center"/>
    </xf>
    <xf numFmtId="0" fontId="5" fillId="0" borderId="19" xfId="5" applyFont="1" applyFill="1" applyBorder="1" applyAlignment="1">
      <alignment horizontal="center" vertical="center"/>
    </xf>
    <xf numFmtId="0" fontId="5" fillId="0" borderId="19" xfId="5" applyFont="1" applyFill="1" applyBorder="1" applyAlignment="1">
      <alignment vertical="center" wrapText="1"/>
    </xf>
    <xf numFmtId="164" fontId="8" fillId="0" borderId="19" xfId="5" applyNumberFormat="1" applyFont="1" applyFill="1" applyBorder="1" applyAlignment="1">
      <alignment horizontal="center" vertical="center" wrapText="1"/>
    </xf>
    <xf numFmtId="166" fontId="9" fillId="0" borderId="19" xfId="5" applyNumberFormat="1" applyFont="1" applyFill="1" applyBorder="1" applyAlignment="1">
      <alignment horizontal="center" vertical="center"/>
    </xf>
    <xf numFmtId="0" fontId="8" fillId="0" borderId="25" xfId="5" applyFont="1" applyFill="1" applyBorder="1" applyAlignment="1">
      <alignment horizontal="center" vertical="center"/>
    </xf>
    <xf numFmtId="166" fontId="8" fillId="0" borderId="7" xfId="5" applyNumberFormat="1" applyFont="1" applyFill="1" applyBorder="1" applyAlignment="1">
      <alignment horizontal="center" vertical="center" wrapText="1"/>
    </xf>
    <xf numFmtId="0" fontId="9" fillId="0" borderId="11" xfId="5" applyFont="1" applyFill="1" applyBorder="1" applyAlignment="1">
      <alignment vertical="center" wrapText="1"/>
    </xf>
    <xf numFmtId="167" fontId="9" fillId="0" borderId="11" xfId="5" applyNumberFormat="1" applyFont="1" applyFill="1" applyBorder="1" applyAlignment="1">
      <alignment horizontal="center" vertical="center" wrapText="1"/>
    </xf>
    <xf numFmtId="0" fontId="9" fillId="0" borderId="12" xfId="5" applyFont="1" applyFill="1" applyBorder="1" applyAlignment="1">
      <alignment vertical="center" wrapText="1"/>
    </xf>
    <xf numFmtId="167" fontId="9" fillId="0" borderId="12" xfId="5" applyNumberFormat="1" applyFont="1" applyFill="1" applyBorder="1" applyAlignment="1">
      <alignment horizontal="center" vertical="center" wrapText="1"/>
    </xf>
    <xf numFmtId="0" fontId="5" fillId="0" borderId="12" xfId="5" applyFont="1" applyFill="1" applyBorder="1" applyAlignment="1">
      <alignment vertical="center" wrapText="1"/>
    </xf>
    <xf numFmtId="164" fontId="5" fillId="0" borderId="12" xfId="5" applyNumberFormat="1" applyFont="1" applyFill="1" applyBorder="1" applyAlignment="1">
      <alignment horizontal="center" vertical="center" wrapText="1"/>
    </xf>
    <xf numFmtId="166" fontId="5" fillId="0" borderId="12" xfId="5" applyNumberFormat="1" applyFont="1" applyFill="1" applyBorder="1" applyAlignment="1">
      <alignment horizontal="center" vertical="center"/>
    </xf>
    <xf numFmtId="0" fontId="9" fillId="0" borderId="0" xfId="5" applyFont="1" applyFill="1" applyAlignment="1">
      <alignment horizontal="center" vertical="center"/>
    </xf>
    <xf numFmtId="0" fontId="9" fillId="0" borderId="0" xfId="5" applyFont="1" applyFill="1" applyAlignment="1">
      <alignment horizontal="left" vertical="center"/>
    </xf>
    <xf numFmtId="165" fontId="9" fillId="0" borderId="0" xfId="5" applyNumberFormat="1" applyFont="1" applyFill="1" applyAlignment="1">
      <alignment horizontal="center"/>
    </xf>
    <xf numFmtId="0" fontId="9" fillId="0" borderId="0" xfId="5" applyFont="1" applyFill="1" applyAlignment="1">
      <alignment horizontal="center"/>
    </xf>
    <xf numFmtId="164" fontId="8" fillId="0" borderId="0" xfId="5" applyNumberFormat="1" applyFont="1" applyFill="1" applyAlignment="1">
      <alignment horizontal="center" vertical="center"/>
    </xf>
    <xf numFmtId="0" fontId="4" fillId="0" borderId="0" xfId="5" applyFont="1" applyFill="1" applyAlignment="1">
      <alignment horizontal="left" vertical="center" wrapText="1"/>
    </xf>
    <xf numFmtId="0" fontId="32" fillId="0" borderId="0" xfId="5" applyFont="1" applyFill="1" applyAlignment="1">
      <alignment horizontal="center" vertical="center"/>
    </xf>
    <xf numFmtId="0" fontId="9" fillId="0" borderId="12" xfId="5" applyFont="1" applyFill="1" applyBorder="1" applyAlignment="1">
      <alignment vertical="center"/>
    </xf>
    <xf numFmtId="0" fontId="32" fillId="0" borderId="13" xfId="5" applyFont="1" applyFill="1" applyBorder="1" applyAlignment="1">
      <alignment vertical="center" wrapText="1"/>
    </xf>
    <xf numFmtId="166" fontId="32" fillId="0" borderId="13" xfId="5" applyNumberFormat="1" applyFont="1" applyFill="1" applyBorder="1" applyAlignment="1">
      <alignment horizontal="center" vertical="center"/>
    </xf>
    <xf numFmtId="0" fontId="5" fillId="0" borderId="16" xfId="5" applyFont="1" applyFill="1" applyBorder="1" applyAlignment="1">
      <alignment vertical="center"/>
    </xf>
    <xf numFmtId="0" fontId="32" fillId="0" borderId="0" xfId="5" applyFont="1" applyFill="1" applyAlignment="1">
      <alignment vertical="center" wrapText="1"/>
    </xf>
    <xf numFmtId="166" fontId="32" fillId="0" borderId="0" xfId="5" applyNumberFormat="1" applyFont="1" applyFill="1" applyAlignment="1">
      <alignment horizontal="center" vertical="center"/>
    </xf>
    <xf numFmtId="0" fontId="13" fillId="0" borderId="21" xfId="1" applyFont="1" applyFill="1" applyBorder="1" applyAlignment="1">
      <alignment vertical="top" wrapText="1"/>
    </xf>
    <xf numFmtId="0" fontId="13" fillId="0" borderId="21" xfId="1" applyFont="1" applyFill="1" applyBorder="1" applyAlignment="1">
      <alignment vertical="top"/>
    </xf>
    <xf numFmtId="0" fontId="9" fillId="0" borderId="21" xfId="1" applyFont="1" applyFill="1" applyBorder="1"/>
    <xf numFmtId="0" fontId="9" fillId="0" borderId="21" xfId="1" applyFont="1" applyFill="1" applyBorder="1" applyAlignment="1">
      <alignment horizontal="center" vertical="center" wrapText="1"/>
    </xf>
    <xf numFmtId="0" fontId="8" fillId="0" borderId="4" xfId="0" applyFont="1" applyFill="1" applyBorder="1" applyAlignment="1">
      <alignment horizontal="center" vertical="center" wrapText="1"/>
    </xf>
    <xf numFmtId="0" fontId="32" fillId="0" borderId="25" xfId="5" applyFont="1" applyFill="1" applyBorder="1"/>
    <xf numFmtId="166" fontId="32" fillId="0" borderId="13" xfId="5" applyNumberFormat="1" applyFont="1" applyFill="1" applyBorder="1" applyAlignment="1">
      <alignment horizontal="center" vertical="center" wrapText="1"/>
    </xf>
    <xf numFmtId="0" fontId="9" fillId="0" borderId="16" xfId="1" applyFont="1" applyFill="1" applyBorder="1" applyAlignment="1">
      <alignment horizontal="center" vertical="center"/>
    </xf>
    <xf numFmtId="0" fontId="13" fillId="0" borderId="22" xfId="1" applyFont="1" applyFill="1" applyBorder="1" applyAlignment="1">
      <alignment vertical="top" wrapText="1"/>
    </xf>
    <xf numFmtId="0" fontId="13" fillId="0" borderId="22" xfId="1" applyFont="1" applyFill="1" applyBorder="1" applyAlignment="1">
      <alignment vertical="top"/>
    </xf>
    <xf numFmtId="0" fontId="9" fillId="0" borderId="22" xfId="1" applyFont="1" applyFill="1" applyBorder="1"/>
    <xf numFmtId="0" fontId="9" fillId="0" borderId="22" xfId="1" applyFont="1" applyFill="1" applyBorder="1" applyAlignment="1">
      <alignment horizontal="center" vertical="center" wrapText="1"/>
    </xf>
    <xf numFmtId="164" fontId="9" fillId="0" borderId="11" xfId="1" applyNumberFormat="1" applyFont="1" applyFill="1" applyBorder="1" applyAlignment="1">
      <alignment vertical="top"/>
    </xf>
    <xf numFmtId="49" fontId="9" fillId="0" borderId="11" xfId="1" applyNumberFormat="1" applyFont="1" applyFill="1" applyBorder="1" applyAlignment="1">
      <alignment horizontal="center" vertical="center"/>
    </xf>
    <xf numFmtId="167" fontId="36" fillId="0" borderId="12" xfId="1" applyNumberFormat="1" applyFont="1" applyFill="1" applyBorder="1"/>
    <xf numFmtId="0" fontId="36" fillId="0" borderId="12" xfId="1" applyFont="1" applyFill="1" applyBorder="1" applyAlignment="1">
      <alignment horizontal="center" vertical="center"/>
    </xf>
    <xf numFmtId="0" fontId="36" fillId="0" borderId="0" xfId="1" applyFont="1" applyFill="1" applyAlignment="1">
      <alignment horizontal="center" vertical="center" wrapText="1"/>
    </xf>
    <xf numFmtId="0" fontId="36" fillId="0" borderId="0" xfId="1" applyFont="1" applyFill="1"/>
    <xf numFmtId="167" fontId="9" fillId="0" borderId="12" xfId="1" applyNumberFormat="1" applyFont="1" applyFill="1" applyBorder="1"/>
    <xf numFmtId="49" fontId="9" fillId="0" borderId="12" xfId="1" applyNumberFormat="1" applyFont="1" applyFill="1" applyBorder="1" applyAlignment="1">
      <alignment horizontal="center" vertical="center"/>
    </xf>
    <xf numFmtId="0" fontId="9" fillId="0" borderId="12" xfId="1" applyFont="1" applyFill="1" applyBorder="1" applyAlignment="1">
      <alignment horizontal="center" vertical="center"/>
    </xf>
    <xf numFmtId="0" fontId="9" fillId="0" borderId="12" xfId="1" applyFont="1" applyFill="1" applyBorder="1"/>
    <xf numFmtId="164" fontId="36" fillId="0" borderId="12" xfId="1" applyNumberFormat="1" applyFont="1" applyFill="1" applyBorder="1"/>
    <xf numFmtId="164" fontId="9" fillId="0" borderId="13" xfId="1" applyNumberFormat="1" applyFont="1" applyFill="1" applyBorder="1"/>
    <xf numFmtId="0" fontId="9" fillId="0" borderId="13" xfId="1" applyFont="1" applyFill="1" applyBorder="1" applyAlignment="1">
      <alignment horizontal="center" vertical="center"/>
    </xf>
    <xf numFmtId="164" fontId="32" fillId="0" borderId="5" xfId="1" applyNumberFormat="1" applyFont="1" applyFill="1" applyBorder="1"/>
    <xf numFmtId="0" fontId="32" fillId="0" borderId="5" xfId="1" applyFont="1" applyFill="1" applyBorder="1" applyAlignment="1">
      <alignment horizontal="center" vertical="center"/>
    </xf>
    <xf numFmtId="0" fontId="5" fillId="0" borderId="0" xfId="1" applyFont="1" applyFill="1" applyAlignment="1">
      <alignment horizontal="center" vertical="center"/>
    </xf>
    <xf numFmtId="0" fontId="9" fillId="0" borderId="0" xfId="1" applyFont="1" applyFill="1" applyAlignment="1">
      <alignment horizontal="left" vertical="center" wrapText="1"/>
    </xf>
    <xf numFmtId="164" fontId="9" fillId="0" borderId="0" xfId="1" applyNumberFormat="1" applyFont="1" applyFill="1" applyAlignment="1">
      <alignment horizontal="center" vertical="center" wrapText="1"/>
    </xf>
    <xf numFmtId="0" fontId="32" fillId="0" borderId="25" xfId="5" applyFont="1" applyFill="1" applyBorder="1" applyAlignment="1">
      <alignment vertical="center" wrapText="1"/>
    </xf>
    <xf numFmtId="0" fontId="8" fillId="0" borderId="29" xfId="0" applyFont="1" applyFill="1" applyBorder="1" applyAlignment="1">
      <alignment horizontal="center" vertical="center" wrapText="1"/>
    </xf>
    <xf numFmtId="0" fontId="13" fillId="0" borderId="16" xfId="1" applyFont="1" applyFill="1" applyBorder="1" applyAlignment="1">
      <alignment vertical="top" wrapText="1"/>
    </xf>
    <xf numFmtId="0" fontId="13" fillId="0" borderId="16" xfId="1" applyFont="1" applyFill="1" applyBorder="1" applyAlignment="1">
      <alignment vertical="top"/>
    </xf>
    <xf numFmtId="0" fontId="9" fillId="0" borderId="23" xfId="1" applyFont="1" applyFill="1" applyBorder="1" applyAlignment="1">
      <alignment horizontal="center" vertical="center" wrapText="1"/>
    </xf>
    <xf numFmtId="164" fontId="32" fillId="0" borderId="13" xfId="1" applyNumberFormat="1" applyFont="1" applyFill="1" applyBorder="1"/>
    <xf numFmtId="0" fontId="32" fillId="0" borderId="13" xfId="1" applyFont="1" applyFill="1" applyBorder="1" applyAlignment="1">
      <alignment horizontal="center" vertical="center"/>
    </xf>
    <xf numFmtId="0" fontId="6" fillId="0" borderId="23" xfId="5" applyFont="1" applyFill="1" applyBorder="1" applyAlignment="1">
      <alignment horizontal="center" vertical="center" wrapText="1"/>
    </xf>
    <xf numFmtId="166" fontId="8" fillId="0" borderId="0" xfId="5" applyNumberFormat="1" applyFont="1" applyFill="1" applyAlignment="1">
      <alignment horizontal="center" vertical="center" wrapText="1"/>
    </xf>
    <xf numFmtId="164" fontId="4" fillId="0" borderId="0" xfId="5" applyNumberFormat="1" applyFont="1" applyFill="1" applyAlignment="1">
      <alignment vertical="center"/>
    </xf>
    <xf numFmtId="0" fontId="4" fillId="0" borderId="0" xfId="5" applyFont="1" applyFill="1" applyAlignment="1">
      <alignment vertical="center"/>
    </xf>
    <xf numFmtId="164" fontId="32" fillId="0" borderId="23" xfId="5" applyNumberFormat="1" applyFont="1" applyFill="1" applyBorder="1" applyAlignment="1">
      <alignment horizontal="center" vertical="center" wrapText="1"/>
    </xf>
    <xf numFmtId="166" fontId="32" fillId="0" borderId="0" xfId="5" applyNumberFormat="1" applyFont="1" applyFill="1" applyAlignment="1">
      <alignment horizontal="center" vertical="center" wrapText="1"/>
    </xf>
    <xf numFmtId="167" fontId="9" fillId="0" borderId="11" xfId="1" applyNumberFormat="1" applyFont="1" applyFill="1" applyBorder="1"/>
    <xf numFmtId="0" fontId="4" fillId="0" borderId="0" xfId="1" applyFont="1" applyFill="1" applyAlignment="1">
      <alignment horizontal="center" vertical="center"/>
    </xf>
    <xf numFmtId="0" fontId="5" fillId="0" borderId="0" xfId="1" applyFont="1" applyFill="1" applyAlignment="1">
      <alignment horizontal="left" vertical="center" wrapText="1"/>
    </xf>
    <xf numFmtId="166" fontId="5" fillId="0" borderId="0" xfId="1" applyNumberFormat="1" applyFont="1" applyFill="1" applyAlignment="1">
      <alignment horizontal="center" vertical="center"/>
    </xf>
    <xf numFmtId="164" fontId="5" fillId="0" borderId="0" xfId="1" applyNumberFormat="1" applyFont="1" applyFill="1" applyAlignment="1">
      <alignment horizontal="center" vertical="center" wrapText="1"/>
    </xf>
    <xf numFmtId="164" fontId="4" fillId="0" borderId="0" xfId="1" applyNumberFormat="1" applyFont="1" applyFill="1"/>
    <xf numFmtId="0" fontId="4" fillId="0" borderId="0" xfId="1" applyFont="1" applyFill="1"/>
    <xf numFmtId="0" fontId="8" fillId="0" borderId="4" xfId="1" applyFont="1" applyFill="1" applyBorder="1" applyAlignment="1">
      <alignment horizontal="left" vertical="center" wrapText="1"/>
    </xf>
    <xf numFmtId="166" fontId="8" fillId="0" borderId="4" xfId="1" applyNumberFormat="1" applyFont="1" applyFill="1" applyBorder="1" applyAlignment="1">
      <alignment horizontal="center" vertical="center"/>
    </xf>
    <xf numFmtId="164" fontId="6" fillId="0" borderId="0" xfId="1" applyNumberFormat="1" applyFont="1" applyFill="1"/>
    <xf numFmtId="164" fontId="8" fillId="0" borderId="0" xfId="1" applyNumberFormat="1" applyFont="1" applyFill="1"/>
    <xf numFmtId="0" fontId="32" fillId="0" borderId="4" xfId="1" applyFont="1" applyFill="1" applyBorder="1" applyAlignment="1">
      <alignment horizontal="left" vertical="center" wrapText="1"/>
    </xf>
    <xf numFmtId="166" fontId="32" fillId="0" borderId="4" xfId="1" applyNumberFormat="1" applyFont="1" applyFill="1" applyBorder="1" applyAlignment="1">
      <alignment horizontal="center" vertical="center"/>
    </xf>
    <xf numFmtId="165" fontId="9" fillId="0" borderId="0" xfId="1" applyNumberFormat="1" applyFont="1" applyFill="1" applyAlignment="1">
      <alignment vertical="top"/>
    </xf>
    <xf numFmtId="0" fontId="19" fillId="0" borderId="4" xfId="2" applyFont="1" applyFill="1" applyBorder="1" applyAlignment="1">
      <alignment horizontal="center" vertical="center" wrapText="1"/>
    </xf>
    <xf numFmtId="0" fontId="19" fillId="0" borderId="4" xfId="0" applyFont="1" applyFill="1" applyBorder="1" applyAlignment="1">
      <alignment horizontal="center" vertical="center"/>
    </xf>
    <xf numFmtId="4" fontId="2" fillId="0" borderId="0" xfId="0" applyNumberFormat="1" applyFont="1" applyFill="1" applyAlignment="1">
      <alignment horizontal="center"/>
    </xf>
    <xf numFmtId="4" fontId="2" fillId="0" borderId="18" xfId="0" applyNumberFormat="1" applyFont="1" applyFill="1" applyBorder="1" applyAlignment="1">
      <alignment horizontal="center"/>
    </xf>
    <xf numFmtId="4" fontId="2" fillId="0" borderId="0" xfId="0" applyNumberFormat="1" applyFont="1" applyFill="1"/>
    <xf numFmtId="0" fontId="2" fillId="0" borderId="0" xfId="0" applyFont="1" applyFill="1"/>
    <xf numFmtId="0" fontId="19" fillId="0" borderId="0" xfId="0" applyFont="1" applyFill="1"/>
    <xf numFmtId="49" fontId="9" fillId="0" borderId="0" xfId="1" applyNumberFormat="1" applyFont="1" applyFill="1" applyAlignment="1">
      <alignment vertical="center"/>
    </xf>
    <xf numFmtId="4" fontId="9" fillId="0" borderId="0" xfId="1" applyNumberFormat="1" applyFont="1" applyFill="1"/>
    <xf numFmtId="0" fontId="15" fillId="0" borderId="0" xfId="0" applyFont="1" applyFill="1" applyAlignment="1">
      <alignment horizontal="center" vertical="center"/>
    </xf>
    <xf numFmtId="0" fontId="19" fillId="0" borderId="0" xfId="0" applyFont="1" applyFill="1" applyAlignment="1">
      <alignment horizontal="center" vertical="center"/>
    </xf>
    <xf numFmtId="0" fontId="2" fillId="0" borderId="17" xfId="0" applyFont="1" applyFill="1" applyBorder="1" applyAlignment="1">
      <alignment horizontal="center" vertical="center" wrapText="1"/>
    </xf>
    <xf numFmtId="169" fontId="2" fillId="0" borderId="17" xfId="0" applyNumberFormat="1" applyFont="1" applyFill="1" applyBorder="1" applyAlignment="1">
      <alignment vertical="top" wrapText="1"/>
    </xf>
    <xf numFmtId="9" fontId="2" fillId="0" borderId="17" xfId="7" applyFont="1" applyFill="1" applyBorder="1" applyAlignment="1">
      <alignment horizontal="center" vertical="top" wrapText="1"/>
    </xf>
    <xf numFmtId="170" fontId="2" fillId="0" borderId="17"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69" fontId="2" fillId="0" borderId="12" xfId="0" applyNumberFormat="1" applyFont="1" applyFill="1" applyBorder="1" applyAlignment="1">
      <alignment vertical="top" wrapText="1"/>
    </xf>
    <xf numFmtId="9" fontId="2" fillId="0" borderId="12" xfId="7" applyFont="1" applyFill="1" applyBorder="1" applyAlignment="1">
      <alignment horizontal="center" vertical="top" wrapText="1"/>
    </xf>
    <xf numFmtId="170" fontId="2" fillId="0" borderId="12" xfId="0" applyNumberFormat="1" applyFont="1" applyFill="1" applyBorder="1" applyAlignment="1">
      <alignment horizontal="center" vertical="center" wrapText="1"/>
    </xf>
    <xf numFmtId="49" fontId="9" fillId="0" borderId="23" xfId="1" applyNumberFormat="1" applyFont="1" applyFill="1" applyBorder="1" applyAlignment="1">
      <alignment horizontal="center" vertical="center"/>
    </xf>
    <xf numFmtId="49" fontId="2" fillId="0" borderId="0" xfId="0" applyNumberFormat="1" applyFont="1" applyFill="1" applyAlignment="1">
      <alignment horizontal="center"/>
    </xf>
    <xf numFmtId="0" fontId="2" fillId="0" borderId="0" xfId="0" applyFont="1" applyFill="1" applyAlignment="1">
      <alignment horizontal="center"/>
    </xf>
    <xf numFmtId="0" fontId="15" fillId="0" borderId="0" xfId="0" applyFont="1" applyFill="1"/>
    <xf numFmtId="2" fontId="1" fillId="0" borderId="0" xfId="9" applyNumberFormat="1" applyFont="1" applyFill="1" applyAlignment="1">
      <alignment horizontal="right"/>
    </xf>
    <xf numFmtId="0" fontId="19" fillId="0" borderId="7" xfId="2" applyFont="1" applyFill="1" applyBorder="1" applyAlignment="1">
      <alignment horizontal="center" vertical="center" wrapText="1"/>
    </xf>
    <xf numFmtId="169" fontId="2" fillId="0" borderId="12" xfId="0" applyNumberFormat="1" applyFont="1" applyFill="1" applyBorder="1" applyAlignment="1">
      <alignment horizontal="center" vertical="center" wrapText="1"/>
    </xf>
    <xf numFmtId="169" fontId="2" fillId="0" borderId="13" xfId="0" applyNumberFormat="1" applyFont="1" applyFill="1" applyBorder="1" applyAlignment="1">
      <alignment horizontal="center" vertical="center" wrapText="1"/>
    </xf>
    <xf numFmtId="0" fontId="6" fillId="0" borderId="0" xfId="5" applyFont="1" applyFill="1" applyAlignment="1">
      <alignment horizontal="center"/>
    </xf>
    <xf numFmtId="171" fontId="9" fillId="0" borderId="12" xfId="1" applyNumberFormat="1" applyFont="1" applyFill="1" applyBorder="1" applyAlignment="1">
      <alignment horizontal="center" vertical="center"/>
    </xf>
    <xf numFmtId="4" fontId="9" fillId="0" borderId="12" xfId="1" applyNumberFormat="1" applyFont="1" applyFill="1" applyBorder="1" applyAlignment="1">
      <alignment horizontal="center" vertical="center"/>
    </xf>
    <xf numFmtId="171" fontId="9" fillId="0" borderId="13" xfId="1" applyNumberFormat="1" applyFont="1" applyFill="1" applyBorder="1" applyAlignment="1">
      <alignment horizontal="center" vertical="center"/>
    </xf>
    <xf numFmtId="171" fontId="32" fillId="0" borderId="13" xfId="1" applyNumberFormat="1" applyFont="1" applyFill="1" applyBorder="1" applyAlignment="1">
      <alignment horizontal="center" vertical="center"/>
    </xf>
    <xf numFmtId="0" fontId="13" fillId="0" borderId="0" xfId="1" applyFont="1" applyFill="1" applyBorder="1" applyAlignment="1">
      <alignment vertical="top"/>
    </xf>
    <xf numFmtId="0" fontId="9" fillId="0" borderId="0" xfId="1" applyFont="1" applyFill="1" applyBorder="1" applyAlignment="1">
      <alignment horizontal="center" vertical="center" wrapText="1"/>
    </xf>
    <xf numFmtId="0" fontId="9" fillId="0" borderId="4" xfId="1" applyFont="1" applyFill="1" applyBorder="1" applyAlignment="1">
      <alignment vertical="top" wrapText="1"/>
    </xf>
    <xf numFmtId="4" fontId="9" fillId="0" borderId="0" xfId="1" applyNumberFormat="1" applyFont="1" applyFill="1" applyAlignment="1">
      <alignment horizontal="center" vertical="center"/>
    </xf>
    <xf numFmtId="49" fontId="9" fillId="0" borderId="24" xfId="1" applyNumberFormat="1" applyFont="1" applyFill="1" applyBorder="1" applyAlignment="1">
      <alignment horizontal="center" vertical="center"/>
    </xf>
    <xf numFmtId="49" fontId="9" fillId="0" borderId="25" xfId="1" applyNumberFormat="1" applyFont="1" applyFill="1" applyBorder="1" applyAlignment="1">
      <alignment horizontal="center" vertical="center"/>
    </xf>
    <xf numFmtId="49" fontId="8" fillId="0" borderId="4" xfId="1" applyNumberFormat="1" applyFont="1" applyFill="1" applyBorder="1" applyAlignment="1">
      <alignment horizontal="center" vertical="center"/>
    </xf>
    <xf numFmtId="171" fontId="9" fillId="0" borderId="4" xfId="1" applyNumberFormat="1" applyFont="1" applyFill="1" applyBorder="1" applyAlignment="1">
      <alignment horizontal="center" vertical="center"/>
    </xf>
    <xf numFmtId="49" fontId="32" fillId="0" borderId="13" xfId="1" applyNumberFormat="1" applyFont="1" applyFill="1" applyBorder="1" applyAlignment="1">
      <alignment horizontal="right" vertical="center"/>
    </xf>
    <xf numFmtId="164" fontId="9" fillId="0" borderId="11" xfId="1" applyNumberFormat="1" applyFont="1" applyFill="1" applyBorder="1" applyAlignment="1">
      <alignment horizontal="center" vertical="top"/>
    </xf>
    <xf numFmtId="4" fontId="9" fillId="0" borderId="23" xfId="1" applyNumberFormat="1" applyFont="1" applyFill="1" applyBorder="1" applyAlignment="1">
      <alignment horizontal="center" vertical="center" wrapText="1"/>
    </xf>
    <xf numFmtId="167" fontId="9" fillId="0" borderId="12" xfId="1" applyNumberFormat="1" applyFont="1" applyFill="1" applyBorder="1" applyAlignment="1">
      <alignment horizontal="center"/>
    </xf>
    <xf numFmtId="164" fontId="32" fillId="0" borderId="12" xfId="1" applyNumberFormat="1" applyFont="1" applyFill="1" applyBorder="1" applyAlignment="1">
      <alignment horizontal="center"/>
    </xf>
    <xf numFmtId="0" fontId="32" fillId="0" borderId="12" xfId="1" applyFont="1" applyFill="1" applyBorder="1" applyAlignment="1">
      <alignment horizontal="center" vertical="center"/>
    </xf>
    <xf numFmtId="165" fontId="9" fillId="0" borderId="12" xfId="1" applyNumberFormat="1" applyFont="1" applyFill="1" applyBorder="1" applyAlignment="1">
      <alignment horizontal="center" vertical="center"/>
    </xf>
    <xf numFmtId="49" fontId="9" fillId="0" borderId="12" xfId="1" applyNumberFormat="1" applyFont="1" applyFill="1" applyBorder="1" applyAlignment="1">
      <alignment horizontal="center" vertical="top"/>
    </xf>
    <xf numFmtId="165" fontId="32" fillId="0" borderId="13" xfId="1" applyNumberFormat="1" applyFont="1" applyFill="1" applyBorder="1" applyAlignment="1">
      <alignment horizontal="center" vertical="center"/>
    </xf>
    <xf numFmtId="49" fontId="32" fillId="0" borderId="13" xfId="1" applyNumberFormat="1" applyFont="1" applyFill="1" applyBorder="1" applyAlignment="1">
      <alignment horizontal="center" vertical="top"/>
    </xf>
    <xf numFmtId="49" fontId="5" fillId="0" borderId="0" xfId="1" applyNumberFormat="1" applyFont="1" applyFill="1" applyAlignment="1">
      <alignment horizontal="center" vertical="center"/>
    </xf>
    <xf numFmtId="49" fontId="9" fillId="0" borderId="0" xfId="1" applyNumberFormat="1" applyFont="1" applyFill="1" applyAlignment="1">
      <alignment horizontal="left" vertical="center"/>
    </xf>
    <xf numFmtId="165" fontId="9" fillId="0" borderId="0" xfId="1" applyNumberFormat="1" applyFont="1" applyFill="1" applyAlignment="1">
      <alignment horizontal="left" vertical="center"/>
    </xf>
    <xf numFmtId="4" fontId="9" fillId="0" borderId="0" xfId="1" applyNumberFormat="1" applyFont="1" applyFill="1" applyAlignment="1">
      <alignment vertical="top"/>
    </xf>
    <xf numFmtId="165" fontId="9" fillId="0" borderId="11" xfId="1" applyNumberFormat="1" applyFont="1" applyFill="1" applyBorder="1" applyAlignment="1">
      <alignment horizontal="center" vertical="center"/>
    </xf>
    <xf numFmtId="49" fontId="9" fillId="0" borderId="11" xfId="1" applyNumberFormat="1" applyFont="1" applyFill="1" applyBorder="1" applyAlignment="1">
      <alignment vertical="top"/>
    </xf>
    <xf numFmtId="165" fontId="9" fillId="0" borderId="24" xfId="1" applyNumberFormat="1" applyFont="1" applyFill="1" applyBorder="1" applyAlignment="1">
      <alignment horizontal="center" vertical="center"/>
    </xf>
    <xf numFmtId="49" fontId="9" fillId="0" borderId="24" xfId="1" applyNumberFormat="1" applyFont="1" applyFill="1" applyBorder="1" applyAlignment="1">
      <alignment vertical="top"/>
    </xf>
    <xf numFmtId="49" fontId="32" fillId="0" borderId="13" xfId="1" applyNumberFormat="1" applyFont="1" applyFill="1" applyBorder="1" applyAlignment="1">
      <alignment vertical="top"/>
    </xf>
    <xf numFmtId="49" fontId="32" fillId="0" borderId="0" xfId="1" applyNumberFormat="1" applyFont="1" applyFill="1" applyAlignment="1">
      <alignment horizontal="center" vertical="center"/>
    </xf>
    <xf numFmtId="171" fontId="9" fillId="0" borderId="0" xfId="1" applyNumberFormat="1" applyFont="1" applyFill="1" applyAlignment="1">
      <alignment horizontal="center" vertical="center"/>
    </xf>
    <xf numFmtId="49" fontId="4" fillId="0" borderId="0" xfId="1" applyNumberFormat="1" applyFont="1" applyFill="1" applyAlignment="1">
      <alignment horizontal="center" vertical="center" wrapText="1"/>
    </xf>
    <xf numFmtId="49" fontId="4" fillId="0" borderId="0" xfId="1" applyNumberFormat="1" applyFont="1" applyFill="1" applyAlignment="1">
      <alignment wrapText="1"/>
    </xf>
    <xf numFmtId="164" fontId="9" fillId="0" borderId="0" xfId="1" applyNumberFormat="1" applyFont="1" applyFill="1" applyAlignment="1">
      <alignment horizontal="center" vertical="center"/>
    </xf>
    <xf numFmtId="2" fontId="4" fillId="0" borderId="0" xfId="1" applyNumberFormat="1" applyFont="1" applyFill="1" applyAlignment="1">
      <alignment horizontal="center" vertical="center" wrapText="1"/>
    </xf>
    <xf numFmtId="0" fontId="9" fillId="0" borderId="11" xfId="1" applyFont="1" applyFill="1" applyBorder="1" applyAlignment="1">
      <alignment vertical="top" wrapText="1"/>
    </xf>
    <xf numFmtId="2" fontId="9" fillId="0" borderId="11" xfId="1" applyNumberFormat="1" applyFont="1" applyFill="1" applyBorder="1" applyAlignment="1">
      <alignment horizontal="center" vertical="center"/>
    </xf>
    <xf numFmtId="2" fontId="9" fillId="0" borderId="0" xfId="1" applyNumberFormat="1" applyFont="1" applyFill="1" applyAlignment="1">
      <alignment horizontal="center" vertical="center"/>
    </xf>
    <xf numFmtId="2" fontId="9" fillId="0" borderId="0" xfId="1" applyNumberFormat="1" applyFont="1" applyFill="1" applyAlignment="1">
      <alignment horizontal="center" vertical="center" wrapText="1"/>
    </xf>
    <xf numFmtId="0" fontId="9" fillId="0" borderId="12" xfId="1" applyFont="1" applyFill="1" applyBorder="1" applyAlignment="1">
      <alignment vertical="top" wrapText="1"/>
    </xf>
    <xf numFmtId="2" fontId="9" fillId="0" borderId="12" xfId="1" applyNumberFormat="1" applyFont="1" applyFill="1" applyBorder="1" applyAlignment="1">
      <alignment horizontal="center" vertical="center"/>
    </xf>
    <xf numFmtId="0" fontId="9" fillId="0" borderId="13" xfId="1" applyFont="1" applyFill="1" applyBorder="1" applyAlignment="1">
      <alignment vertical="top" wrapText="1"/>
    </xf>
    <xf numFmtId="2" fontId="9" fillId="0" borderId="13" xfId="1" applyNumberFormat="1" applyFont="1" applyFill="1" applyBorder="1" applyAlignment="1">
      <alignment horizontal="center" vertical="center"/>
    </xf>
    <xf numFmtId="0" fontId="11" fillId="0" borderId="0" xfId="0" applyFont="1" applyFill="1" applyAlignment="1">
      <alignment horizontal="center" vertical="center"/>
    </xf>
    <xf numFmtId="0" fontId="11" fillId="0" borderId="16" xfId="0" applyFont="1" applyFill="1" applyBorder="1" applyAlignment="1">
      <alignment horizontal="center" vertical="center"/>
    </xf>
    <xf numFmtId="0" fontId="9" fillId="0" borderId="16" xfId="1" applyFont="1" applyFill="1" applyBorder="1" applyAlignment="1">
      <alignment vertical="center" wrapText="1"/>
    </xf>
    <xf numFmtId="4" fontId="9" fillId="0" borderId="16" xfId="1" applyNumberFormat="1" applyFont="1" applyFill="1" applyBorder="1" applyAlignment="1">
      <alignment horizontal="center" vertical="center"/>
    </xf>
    <xf numFmtId="4" fontId="9" fillId="0" borderId="16" xfId="1" applyNumberFormat="1"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9" fillId="0" borderId="12" xfId="1" applyFont="1" applyFill="1" applyBorder="1" applyAlignment="1">
      <alignment vertical="center" wrapText="1"/>
    </xf>
    <xf numFmtId="0" fontId="38" fillId="0" borderId="13" xfId="0" applyFont="1" applyFill="1" applyBorder="1" applyAlignment="1">
      <alignment horizontal="center" vertical="center" wrapText="1"/>
    </xf>
    <xf numFmtId="0" fontId="9" fillId="0" borderId="13" xfId="1" applyFont="1" applyFill="1" applyBorder="1" applyAlignment="1">
      <alignment vertical="center" wrapText="1"/>
    </xf>
    <xf numFmtId="49" fontId="33" fillId="0" borderId="23" xfId="1" applyNumberFormat="1" applyFont="1" applyFill="1" applyBorder="1" applyAlignment="1">
      <alignment horizontal="center" vertical="center"/>
    </xf>
    <xf numFmtId="49" fontId="9" fillId="0" borderId="23" xfId="1" applyNumberFormat="1" applyFont="1" applyFill="1" applyBorder="1" applyAlignment="1">
      <alignment horizontal="right" vertical="center"/>
    </xf>
    <xf numFmtId="49" fontId="33" fillId="0" borderId="4" xfId="1" applyNumberFormat="1" applyFont="1" applyFill="1" applyBorder="1" applyAlignment="1">
      <alignment horizontal="right" vertical="center"/>
    </xf>
    <xf numFmtId="171" fontId="33" fillId="0" borderId="4" xfId="1" applyNumberFormat="1" applyFont="1" applyFill="1" applyBorder="1" applyAlignment="1">
      <alignment horizontal="center" vertical="center"/>
    </xf>
    <xf numFmtId="0" fontId="9" fillId="0" borderId="0" xfId="1" applyFont="1" applyFill="1" applyAlignment="1">
      <alignment vertical="center" wrapText="1"/>
    </xf>
    <xf numFmtId="0" fontId="9" fillId="0" borderId="11" xfId="1" applyFont="1" applyFill="1" applyBorder="1" applyAlignment="1" applyProtection="1">
      <alignment vertical="top" wrapText="1"/>
      <protection locked="0"/>
    </xf>
    <xf numFmtId="2" fontId="9" fillId="0" borderId="11" xfId="1" applyNumberFormat="1" applyFont="1" applyFill="1" applyBorder="1" applyAlignment="1" applyProtection="1">
      <alignment horizontal="center" vertical="center"/>
      <protection locked="0"/>
    </xf>
    <xf numFmtId="0" fontId="9" fillId="0" borderId="12" xfId="1" applyFont="1" applyFill="1" applyBorder="1" applyAlignment="1" applyProtection="1">
      <alignment vertical="top" wrapText="1"/>
      <protection locked="0"/>
    </xf>
    <xf numFmtId="2" fontId="9" fillId="0" borderId="12" xfId="1" applyNumberFormat="1" applyFont="1" applyFill="1" applyBorder="1" applyAlignment="1" applyProtection="1">
      <alignment horizontal="center" vertical="center"/>
      <protection locked="0"/>
    </xf>
    <xf numFmtId="0" fontId="33" fillId="0" borderId="13" xfId="1" applyFont="1" applyFill="1" applyBorder="1" applyAlignment="1" applyProtection="1">
      <alignment vertical="top" wrapText="1"/>
      <protection locked="0"/>
    </xf>
    <xf numFmtId="2" fontId="33" fillId="0" borderId="13" xfId="1" applyNumberFormat="1" applyFont="1" applyFill="1" applyBorder="1" applyAlignment="1" applyProtection="1">
      <alignment horizontal="center" vertical="center"/>
      <protection locked="0"/>
    </xf>
    <xf numFmtId="49" fontId="32" fillId="0" borderId="0" xfId="1" applyNumberFormat="1" applyFont="1" applyFill="1" applyAlignment="1" applyProtection="1">
      <alignment horizontal="center" vertical="center"/>
      <protection locked="0"/>
    </xf>
    <xf numFmtId="0" fontId="9" fillId="0" borderId="0" xfId="1" applyFont="1" applyFill="1" applyAlignment="1" applyProtection="1">
      <alignment vertical="top" wrapText="1"/>
      <protection locked="0"/>
    </xf>
    <xf numFmtId="2" fontId="9" fillId="0" borderId="0" xfId="1" applyNumberFormat="1" applyFont="1" applyFill="1" applyAlignment="1" applyProtection="1">
      <alignment horizontal="center" vertical="center"/>
      <protection locked="0"/>
    </xf>
    <xf numFmtId="0" fontId="33" fillId="0" borderId="0" xfId="1" applyFont="1" applyFill="1" applyAlignment="1" applyProtection="1">
      <alignment vertical="top" wrapText="1"/>
      <protection locked="0"/>
    </xf>
    <xf numFmtId="2" fontId="33" fillId="0" borderId="0" xfId="1" applyNumberFormat="1" applyFont="1" applyFill="1" applyAlignment="1" applyProtection="1">
      <alignment horizontal="center" vertical="center"/>
      <protection locked="0"/>
    </xf>
    <xf numFmtId="49" fontId="9" fillId="0" borderId="20" xfId="1" applyNumberFormat="1" applyFont="1" applyFill="1" applyBorder="1" applyAlignment="1">
      <alignment vertical="center"/>
    </xf>
    <xf numFmtId="0" fontId="9" fillId="0" borderId="20" xfId="1" applyFont="1" applyFill="1" applyBorder="1" applyAlignment="1">
      <alignment vertical="center" wrapText="1"/>
    </xf>
    <xf numFmtId="4" fontId="9" fillId="0" borderId="20"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0" fontId="9" fillId="0" borderId="0" xfId="5" applyFont="1" applyFill="1" applyBorder="1" applyAlignment="1">
      <alignment horizontal="center" vertical="center"/>
    </xf>
    <xf numFmtId="0" fontId="32" fillId="0" borderId="0" xfId="5" applyFont="1" applyFill="1" applyBorder="1" applyAlignment="1">
      <alignment horizontal="center" vertical="center" wrapText="1"/>
    </xf>
    <xf numFmtId="164" fontId="32" fillId="0" borderId="0" xfId="5" applyNumberFormat="1" applyFont="1" applyFill="1" applyBorder="1" applyAlignment="1">
      <alignment horizontal="center" vertical="center" wrapText="1"/>
    </xf>
    <xf numFmtId="164" fontId="32" fillId="0" borderId="0" xfId="5" applyNumberFormat="1" applyFont="1" applyFill="1" applyBorder="1" applyAlignment="1">
      <alignment horizontal="center" vertical="center"/>
    </xf>
    <xf numFmtId="49" fontId="9" fillId="0" borderId="11" xfId="1" applyNumberFormat="1" applyFont="1" applyFill="1" applyBorder="1" applyAlignment="1">
      <alignment vertical="center"/>
    </xf>
    <xf numFmtId="49" fontId="9" fillId="0" borderId="12" xfId="1" applyNumberFormat="1" applyFont="1" applyFill="1" applyBorder="1" applyAlignment="1">
      <alignment horizontal="left" vertical="center" wrapText="1"/>
    </xf>
    <xf numFmtId="0" fontId="32" fillId="0" borderId="13" xfId="5" applyFont="1" applyFill="1" applyBorder="1" applyAlignment="1">
      <alignment horizontal="left" vertical="center" wrapText="1"/>
    </xf>
    <xf numFmtId="165" fontId="9" fillId="0" borderId="13" xfId="1" applyNumberFormat="1" applyFont="1" applyFill="1" applyBorder="1" applyAlignment="1">
      <alignment horizontal="center" vertical="center"/>
    </xf>
    <xf numFmtId="0" fontId="8" fillId="0" borderId="0" xfId="5" applyFont="1" applyFill="1" applyAlignment="1">
      <alignment horizontal="center" vertical="center" wrapText="1"/>
    </xf>
    <xf numFmtId="0" fontId="9" fillId="0" borderId="0" xfId="5" applyFont="1" applyFill="1" applyAlignment="1">
      <alignment vertical="center" wrapText="1"/>
    </xf>
    <xf numFmtId="0" fontId="8" fillId="0" borderId="4" xfId="5" applyFont="1" applyFill="1" applyBorder="1" applyAlignment="1">
      <alignment horizontal="center" vertical="center"/>
    </xf>
    <xf numFmtId="168" fontId="8" fillId="0" borderId="4" xfId="5" applyNumberFormat="1" applyFont="1" applyFill="1" applyBorder="1" applyAlignment="1">
      <alignment horizontal="center" vertical="center" wrapText="1"/>
    </xf>
    <xf numFmtId="164" fontId="8" fillId="0" borderId="4" xfId="5" applyNumberFormat="1" applyFont="1" applyFill="1" applyBorder="1" applyAlignment="1">
      <alignment horizontal="center" vertical="center" wrapText="1"/>
    </xf>
    <xf numFmtId="0" fontId="8" fillId="0" borderId="11" xfId="0" applyFont="1" applyFill="1" applyBorder="1" applyAlignment="1">
      <alignment horizontal="center" vertical="center"/>
    </xf>
    <xf numFmtId="172" fontId="9" fillId="0" borderId="11" xfId="5" applyNumberFormat="1" applyFont="1" applyFill="1" applyBorder="1" applyAlignment="1">
      <alignment horizontal="center" vertical="center"/>
    </xf>
    <xf numFmtId="171" fontId="9" fillId="0" borderId="11" xfId="5" applyNumberFormat="1" applyFont="1" applyFill="1" applyBorder="1" applyAlignment="1">
      <alignment horizontal="center" vertical="center"/>
    </xf>
    <xf numFmtId="0" fontId="8" fillId="0" borderId="12" xfId="0" applyFont="1" applyFill="1" applyBorder="1" applyAlignment="1">
      <alignment horizontal="center" vertical="center"/>
    </xf>
    <xf numFmtId="172" fontId="9" fillId="0" borderId="12" xfId="5" applyNumberFormat="1" applyFont="1" applyFill="1" applyBorder="1" applyAlignment="1">
      <alignment horizontal="center" vertical="center"/>
    </xf>
    <xf numFmtId="171" fontId="9" fillId="0" borderId="12" xfId="5" applyNumberFormat="1" applyFont="1" applyFill="1" applyBorder="1" applyAlignment="1">
      <alignment horizontal="center" vertical="center"/>
    </xf>
    <xf numFmtId="0" fontId="8" fillId="0" borderId="13" xfId="5" applyFont="1" applyFill="1" applyBorder="1" applyAlignment="1">
      <alignment horizontal="center" vertical="center" wrapText="1"/>
    </xf>
    <xf numFmtId="0" fontId="9" fillId="0" borderId="13" xfId="5" applyFont="1" applyFill="1" applyBorder="1" applyAlignment="1">
      <alignment vertical="center" wrapText="1"/>
    </xf>
    <xf numFmtId="166" fontId="9" fillId="0" borderId="13" xfId="5" applyNumberFormat="1" applyFont="1" applyFill="1" applyBorder="1" applyAlignment="1">
      <alignment horizontal="center" vertical="center"/>
    </xf>
    <xf numFmtId="0" fontId="9" fillId="0" borderId="0" xfId="0" applyFont="1" applyFill="1"/>
    <xf numFmtId="49" fontId="5" fillId="0" borderId="25" xfId="1" applyNumberFormat="1" applyFont="1" applyFill="1" applyBorder="1" applyAlignment="1">
      <alignment horizontal="center" vertical="center"/>
    </xf>
    <xf numFmtId="49" fontId="5" fillId="0" borderId="4" xfId="1" applyNumberFormat="1" applyFont="1" applyFill="1" applyBorder="1" applyAlignment="1">
      <alignment horizontal="center" vertical="center"/>
    </xf>
    <xf numFmtId="0" fontId="32" fillId="0" borderId="4" xfId="5" applyFont="1" applyFill="1" applyBorder="1" applyAlignment="1">
      <alignment horizontal="left" vertical="center" wrapText="1"/>
    </xf>
    <xf numFmtId="165" fontId="32" fillId="0" borderId="4" xfId="1" applyNumberFormat="1" applyFont="1" applyFill="1" applyBorder="1" applyAlignment="1">
      <alignment horizontal="center" vertical="center"/>
    </xf>
    <xf numFmtId="49" fontId="32" fillId="0" borderId="4" xfId="1" applyNumberFormat="1" applyFont="1" applyFill="1" applyBorder="1" applyAlignment="1">
      <alignment horizontal="center" vertical="center"/>
    </xf>
    <xf numFmtId="10" fontId="9" fillId="0" borderId="12" xfId="1" applyNumberFormat="1" applyFont="1" applyFill="1" applyBorder="1" applyAlignment="1">
      <alignment horizontal="center" vertical="center"/>
    </xf>
    <xf numFmtId="0" fontId="9" fillId="0" borderId="24" xfId="1" applyFont="1" applyFill="1" applyBorder="1" applyAlignment="1">
      <alignment vertical="top" wrapText="1"/>
    </xf>
    <xf numFmtId="173" fontId="9" fillId="0" borderId="24" xfId="1" applyNumberFormat="1" applyFont="1" applyFill="1" applyBorder="1" applyAlignment="1">
      <alignment horizontal="center" vertical="center"/>
    </xf>
    <xf numFmtId="2" fontId="9" fillId="0" borderId="24" xfId="1" applyNumberFormat="1" applyFont="1" applyFill="1" applyBorder="1" applyAlignment="1">
      <alignment horizontal="center" vertical="center"/>
    </xf>
    <xf numFmtId="0" fontId="33" fillId="0" borderId="13" xfId="1" applyFont="1" applyFill="1" applyBorder="1" applyAlignment="1">
      <alignment vertical="top" wrapText="1"/>
    </xf>
    <xf numFmtId="2" fontId="33" fillId="0" borderId="13" xfId="1" applyNumberFormat="1" applyFont="1" applyFill="1" applyBorder="1" applyAlignment="1">
      <alignment horizontal="center" vertical="center"/>
    </xf>
    <xf numFmtId="49" fontId="9" fillId="0" borderId="23" xfId="1" applyNumberFormat="1" applyFont="1" applyFill="1" applyBorder="1" applyAlignment="1">
      <alignment vertical="center"/>
    </xf>
    <xf numFmtId="49" fontId="9" fillId="0" borderId="16" xfId="1" applyNumberFormat="1" applyFont="1" applyFill="1" applyBorder="1" applyAlignment="1">
      <alignment vertical="center"/>
    </xf>
    <xf numFmtId="2" fontId="19" fillId="0" borderId="0" xfId="0" applyNumberFormat="1" applyFont="1" applyFill="1"/>
    <xf numFmtId="2" fontId="6" fillId="0" borderId="0" xfId="5" applyNumberFormat="1" applyFont="1" applyFill="1" applyAlignment="1">
      <alignment horizontal="center"/>
    </xf>
    <xf numFmtId="164" fontId="9" fillId="0" borderId="23" xfId="1" applyNumberFormat="1" applyFont="1" applyFill="1" applyBorder="1" applyAlignment="1">
      <alignment horizontal="center" vertical="center"/>
    </xf>
    <xf numFmtId="2" fontId="4" fillId="0" borderId="0" xfId="5" applyNumberFormat="1" applyFont="1" applyFill="1"/>
    <xf numFmtId="49" fontId="32" fillId="0" borderId="4" xfId="1" applyNumberFormat="1" applyFont="1" applyFill="1" applyBorder="1" applyAlignment="1">
      <alignment horizontal="right" vertical="center"/>
    </xf>
    <xf numFmtId="171" fontId="32" fillId="0" borderId="4" xfId="1" applyNumberFormat="1" applyFont="1" applyFill="1" applyBorder="1" applyAlignment="1">
      <alignment horizontal="center" vertical="center"/>
    </xf>
    <xf numFmtId="164" fontId="6" fillId="0" borderId="32" xfId="5" applyNumberFormat="1" applyFont="1" applyFill="1" applyBorder="1" applyAlignment="1">
      <alignment horizontal="center" vertical="center" wrapText="1"/>
    </xf>
    <xf numFmtId="166" fontId="9" fillId="0" borderId="0" xfId="5" applyNumberFormat="1" applyFont="1" applyFill="1" applyBorder="1" applyAlignment="1">
      <alignment horizontal="center" vertical="center"/>
    </xf>
    <xf numFmtId="164" fontId="6" fillId="0" borderId="19" xfId="5" applyNumberFormat="1" applyFont="1" applyFill="1" applyBorder="1" applyAlignment="1">
      <alignment horizontal="center" vertical="center" wrapText="1"/>
    </xf>
    <xf numFmtId="164" fontId="4" fillId="0" borderId="0" xfId="5" applyNumberFormat="1" applyFont="1" applyFill="1" applyBorder="1" applyAlignment="1">
      <alignment horizontal="center" vertical="center" wrapText="1"/>
    </xf>
    <xf numFmtId="173" fontId="9" fillId="0" borderId="12" xfId="1" applyNumberFormat="1" applyFont="1" applyFill="1" applyBorder="1" applyAlignment="1">
      <alignment horizontal="center" vertical="center"/>
    </xf>
    <xf numFmtId="49" fontId="8" fillId="0" borderId="11" xfId="1" applyNumberFormat="1" applyFont="1" applyFill="1" applyBorder="1" applyAlignment="1">
      <alignment horizontal="center" vertical="center"/>
    </xf>
    <xf numFmtId="49" fontId="9" fillId="0" borderId="12" xfId="1" applyNumberFormat="1" applyFont="1" applyFill="1" applyBorder="1" applyAlignment="1">
      <alignment horizontal="right" vertical="center"/>
    </xf>
    <xf numFmtId="49" fontId="9" fillId="0" borderId="0" xfId="1" applyNumberFormat="1" applyFont="1" applyFill="1" applyAlignment="1">
      <alignment horizontal="left" vertical="center"/>
    </xf>
    <xf numFmtId="10" fontId="9" fillId="0" borderId="0" xfId="1" applyNumberFormat="1" applyFont="1" applyFill="1" applyAlignment="1">
      <alignment vertical="top"/>
    </xf>
    <xf numFmtId="2" fontId="9" fillId="0" borderId="16" xfId="1" applyNumberFormat="1" applyFont="1" applyFill="1" applyBorder="1" applyAlignment="1">
      <alignment horizontal="center" vertical="center" wrapText="1"/>
    </xf>
    <xf numFmtId="49" fontId="4" fillId="0" borderId="11" xfId="1" applyNumberFormat="1" applyFont="1" applyFill="1" applyBorder="1" applyAlignment="1">
      <alignment wrapText="1"/>
    </xf>
    <xf numFmtId="164" fontId="9" fillId="0" borderId="11" xfId="1" applyNumberFormat="1" applyFont="1" applyFill="1" applyBorder="1" applyAlignment="1">
      <alignment horizontal="center" vertical="center"/>
    </xf>
    <xf numFmtId="49" fontId="4" fillId="0" borderId="12" xfId="1" applyNumberFormat="1" applyFont="1" applyFill="1" applyBorder="1" applyAlignment="1">
      <alignment wrapText="1"/>
    </xf>
    <xf numFmtId="164" fontId="9" fillId="0" borderId="12" xfId="1" applyNumberFormat="1" applyFont="1" applyFill="1" applyBorder="1" applyAlignment="1">
      <alignment horizontal="center" vertical="center"/>
    </xf>
    <xf numFmtId="49" fontId="2" fillId="0" borderId="4" xfId="1" applyNumberFormat="1" applyFill="1" applyBorder="1" applyAlignment="1">
      <alignment horizontal="center" vertical="center"/>
    </xf>
    <xf numFmtId="49" fontId="2" fillId="0" borderId="0" xfId="1" applyNumberFormat="1" applyFill="1" applyAlignment="1">
      <alignment horizontal="center" vertical="center"/>
    </xf>
    <xf numFmtId="0" fontId="31" fillId="0" borderId="4" xfId="0" applyFont="1" applyFill="1" applyBorder="1" applyAlignment="1">
      <alignment horizontal="center" vertical="center"/>
    </xf>
    <xf numFmtId="0" fontId="31" fillId="0" borderId="4" xfId="0" applyFont="1" applyFill="1" applyBorder="1" applyAlignment="1">
      <alignment vertical="center" wrapText="1"/>
    </xf>
    <xf numFmtId="0" fontId="31" fillId="0" borderId="4" xfId="0" applyFont="1" applyFill="1" applyBorder="1" applyAlignment="1">
      <alignment horizontal="center" vertical="center" wrapText="1"/>
    </xf>
    <xf numFmtId="169" fontId="2" fillId="0" borderId="4" xfId="0" applyNumberFormat="1" applyFont="1" applyFill="1" applyBorder="1" applyAlignment="1">
      <alignment horizontal="center" vertical="center" wrapText="1"/>
    </xf>
    <xf numFmtId="49" fontId="9" fillId="0" borderId="11" xfId="1" applyNumberFormat="1" applyFont="1" applyFill="1" applyBorder="1" applyAlignment="1">
      <alignment horizontal="center" vertical="top"/>
    </xf>
    <xf numFmtId="49" fontId="9" fillId="0" borderId="12" xfId="1" applyNumberFormat="1" applyFont="1" applyFill="1" applyBorder="1" applyAlignment="1">
      <alignment vertical="center"/>
    </xf>
    <xf numFmtId="49" fontId="32" fillId="0" borderId="12" xfId="1" applyNumberFormat="1" applyFont="1" applyFill="1" applyBorder="1" applyAlignment="1">
      <alignment vertical="center"/>
    </xf>
    <xf numFmtId="164" fontId="32" fillId="0" borderId="12" xfId="1" applyNumberFormat="1" applyFont="1" applyFill="1" applyBorder="1" applyAlignment="1">
      <alignment horizontal="center" vertical="center"/>
    </xf>
    <xf numFmtId="49" fontId="32" fillId="0" borderId="12" xfId="1" applyNumberFormat="1" applyFont="1" applyFill="1" applyBorder="1" applyAlignment="1">
      <alignment horizontal="center" vertical="top"/>
    </xf>
    <xf numFmtId="9" fontId="32" fillId="0" borderId="12" xfId="7" applyFont="1" applyFill="1" applyBorder="1" applyAlignment="1">
      <alignment horizontal="center" vertical="center"/>
    </xf>
    <xf numFmtId="49" fontId="32" fillId="0" borderId="13" xfId="1" applyNumberFormat="1" applyFont="1" applyFill="1" applyBorder="1" applyAlignment="1">
      <alignment vertical="center"/>
    </xf>
    <xf numFmtId="164" fontId="32" fillId="0" borderId="13" xfId="1" applyNumberFormat="1" applyFont="1" applyFill="1" applyBorder="1" applyAlignment="1">
      <alignment horizontal="center" vertical="center"/>
    </xf>
    <xf numFmtId="0" fontId="4" fillId="0" borderId="0" xfId="5" applyFont="1" applyFill="1" applyAlignment="1">
      <alignment horizontal="center" vertical="center" wrapText="1"/>
    </xf>
    <xf numFmtId="166" fontId="4" fillId="0" borderId="0" xfId="5" applyNumberFormat="1" applyFont="1" applyFill="1" applyAlignment="1">
      <alignment horizontal="center" vertical="center"/>
    </xf>
    <xf numFmtId="0" fontId="6" fillId="0" borderId="4" xfId="5" applyFont="1" applyFill="1" applyBorder="1" applyAlignment="1">
      <alignment horizontal="center" vertical="center"/>
    </xf>
    <xf numFmtId="0" fontId="6" fillId="0" borderId="4" xfId="5" applyFont="1" applyFill="1" applyBorder="1" applyAlignment="1">
      <alignment horizontal="center" vertical="center" wrapText="1"/>
    </xf>
    <xf numFmtId="168" fontId="6" fillId="0" borderId="4" xfId="5" applyNumberFormat="1" applyFont="1" applyFill="1" applyBorder="1" applyAlignment="1">
      <alignment horizontal="center" vertical="center" wrapText="1"/>
    </xf>
    <xf numFmtId="0" fontId="31" fillId="0" borderId="11" xfId="0" applyFont="1" applyFill="1" applyBorder="1" applyAlignment="1">
      <alignment horizontal="center" vertical="center"/>
    </xf>
    <xf numFmtId="164" fontId="4" fillId="0" borderId="11" xfId="5" applyNumberFormat="1" applyFont="1" applyFill="1" applyBorder="1" applyAlignment="1">
      <alignment vertical="center"/>
    </xf>
    <xf numFmtId="0" fontId="31" fillId="0" borderId="12" xfId="0" applyFont="1" applyFill="1" applyBorder="1" applyAlignment="1">
      <alignment horizontal="center" vertical="center"/>
    </xf>
    <xf numFmtId="164" fontId="4" fillId="0" borderId="12" xfId="5" applyNumberFormat="1" applyFont="1" applyFill="1" applyBorder="1" applyAlignment="1">
      <alignment vertical="center"/>
    </xf>
    <xf numFmtId="49" fontId="9" fillId="0" borderId="26" xfId="1" applyNumberFormat="1" applyFont="1" applyFill="1" applyBorder="1" applyAlignment="1">
      <alignment horizontal="center" vertical="center"/>
    </xf>
    <xf numFmtId="4" fontId="9" fillId="0" borderId="11" xfId="1" applyNumberFormat="1" applyFont="1" applyFill="1" applyBorder="1" applyAlignment="1">
      <alignment horizontal="center" vertical="center"/>
    </xf>
    <xf numFmtId="4" fontId="32" fillId="0" borderId="0" xfId="1" applyNumberFormat="1" applyFont="1" applyFill="1" applyAlignment="1">
      <alignment horizontal="center" vertical="center" wrapText="1"/>
    </xf>
    <xf numFmtId="0" fontId="32" fillId="0" borderId="0" xfId="1" applyFont="1" applyFill="1"/>
    <xf numFmtId="49" fontId="32" fillId="0" borderId="4" xfId="1" applyNumberFormat="1" applyFont="1" applyFill="1" applyBorder="1" applyAlignment="1" applyProtection="1">
      <alignment horizontal="center" vertical="center"/>
      <protection locked="0"/>
    </xf>
    <xf numFmtId="0" fontId="9" fillId="0" borderId="4" xfId="1" applyFont="1" applyFill="1" applyBorder="1" applyAlignment="1" applyProtection="1">
      <alignment vertical="top" wrapText="1"/>
      <protection locked="0"/>
    </xf>
    <xf numFmtId="2" fontId="9" fillId="0" borderId="4" xfId="1" applyNumberFormat="1" applyFont="1" applyFill="1" applyBorder="1" applyAlignment="1" applyProtection="1">
      <alignment horizontal="center" vertical="center"/>
      <protection locked="0"/>
    </xf>
    <xf numFmtId="0" fontId="5" fillId="0" borderId="0" xfId="5" applyFont="1" applyFill="1" applyAlignment="1">
      <alignment horizontal="left" vertical="center" wrapText="1"/>
    </xf>
    <xf numFmtId="0" fontId="6" fillId="0" borderId="4" xfId="5" applyFont="1" applyFill="1" applyBorder="1" applyAlignment="1">
      <alignment horizontal="left" vertical="center" wrapText="1"/>
    </xf>
    <xf numFmtId="0" fontId="6" fillId="0" borderId="4" xfId="0" applyFont="1" applyFill="1" applyBorder="1" applyAlignment="1">
      <alignment horizontal="left" vertical="center" wrapText="1"/>
    </xf>
    <xf numFmtId="168" fontId="9" fillId="0" borderId="0" xfId="5" applyNumberFormat="1" applyFont="1" applyFill="1" applyAlignment="1">
      <alignment horizontal="center" vertical="center"/>
    </xf>
    <xf numFmtId="164" fontId="32" fillId="0" borderId="5" xfId="5" applyNumberFormat="1" applyFont="1" applyFill="1" applyBorder="1" applyAlignment="1">
      <alignment horizontal="center" vertical="center"/>
    </xf>
    <xf numFmtId="164" fontId="32" fillId="0" borderId="16" xfId="5" applyNumberFormat="1" applyFont="1" applyFill="1" applyBorder="1" applyAlignment="1">
      <alignment horizontal="center" vertical="center"/>
    </xf>
    <xf numFmtId="0" fontId="11" fillId="0" borderId="4" xfId="0" applyFont="1" applyFill="1" applyBorder="1" applyAlignment="1">
      <alignment horizontal="left" vertical="center" wrapText="1"/>
    </xf>
    <xf numFmtId="49" fontId="32" fillId="0" borderId="11" xfId="1" applyNumberFormat="1" applyFont="1" applyFill="1" applyBorder="1" applyAlignment="1">
      <alignment horizontal="center" vertical="center"/>
    </xf>
    <xf numFmtId="49" fontId="32" fillId="0" borderId="12" xfId="1" applyNumberFormat="1" applyFont="1" applyFill="1" applyBorder="1" applyAlignment="1">
      <alignment horizontal="center" vertical="center"/>
    </xf>
    <xf numFmtId="49" fontId="32" fillId="0" borderId="13" xfId="1" applyNumberFormat="1" applyFont="1" applyFill="1" applyBorder="1" applyAlignment="1">
      <alignment horizontal="left" vertical="center"/>
    </xf>
    <xf numFmtId="2" fontId="32" fillId="0" borderId="13" xfId="1" applyNumberFormat="1" applyFont="1" applyFill="1" applyBorder="1" applyAlignment="1">
      <alignment horizontal="center" vertical="center"/>
    </xf>
    <xf numFmtId="49" fontId="32" fillId="0" borderId="13" xfId="1" applyNumberFormat="1" applyFont="1" applyFill="1" applyBorder="1" applyAlignment="1">
      <alignment horizontal="center" vertical="center"/>
    </xf>
    <xf numFmtId="49" fontId="32" fillId="0" borderId="0" xfId="1" applyNumberFormat="1" applyFont="1" applyFill="1" applyAlignment="1">
      <alignment horizontal="left" vertical="center"/>
    </xf>
    <xf numFmtId="2" fontId="32" fillId="0" borderId="0" xfId="1" applyNumberFormat="1" applyFont="1" applyFill="1" applyAlignment="1">
      <alignment horizontal="center" vertical="center"/>
    </xf>
    <xf numFmtId="164" fontId="6" fillId="0" borderId="6" xfId="5" applyNumberFormat="1" applyFont="1" applyFill="1" applyBorder="1" applyAlignment="1">
      <alignment horizontal="center" vertical="center" wrapText="1"/>
    </xf>
    <xf numFmtId="0" fontId="37" fillId="0" borderId="0" xfId="0" applyFont="1" applyFill="1" applyAlignment="1">
      <alignment horizontal="center" vertical="center"/>
    </xf>
    <xf numFmtId="0" fontId="9" fillId="0" borderId="21" xfId="1" applyFont="1" applyFill="1" applyBorder="1" applyAlignment="1">
      <alignment vertical="center" wrapText="1"/>
    </xf>
    <xf numFmtId="49" fontId="9" fillId="0" borderId="21" xfId="1" applyNumberFormat="1" applyFont="1" applyFill="1" applyBorder="1" applyAlignment="1">
      <alignment horizontal="center" vertical="center"/>
    </xf>
    <xf numFmtId="4" fontId="9" fillId="0" borderId="21" xfId="1" applyNumberFormat="1" applyFont="1" applyFill="1" applyBorder="1" applyAlignment="1">
      <alignment horizontal="center" vertical="center"/>
    </xf>
    <xf numFmtId="49" fontId="9" fillId="0" borderId="19" xfId="1" applyNumberFormat="1" applyFont="1" applyFill="1" applyBorder="1" applyAlignment="1">
      <alignment vertical="top"/>
    </xf>
    <xf numFmtId="0" fontId="9" fillId="0" borderId="19" xfId="1" applyFont="1" applyFill="1" applyBorder="1" applyAlignment="1">
      <alignment vertical="top" wrapText="1"/>
    </xf>
    <xf numFmtId="4" fontId="9" fillId="0" borderId="19" xfId="1" applyNumberFormat="1" applyFont="1" applyFill="1" applyBorder="1" applyAlignment="1">
      <alignment vertical="top"/>
    </xf>
    <xf numFmtId="175" fontId="9" fillId="0" borderId="0" xfId="1" applyNumberFormat="1" applyFont="1" applyFill="1"/>
    <xf numFmtId="4" fontId="33" fillId="0" borderId="4" xfId="1" applyNumberFormat="1" applyFont="1" applyFill="1" applyBorder="1" applyAlignment="1">
      <alignment horizontal="center" vertical="center"/>
    </xf>
    <xf numFmtId="4" fontId="32" fillId="0" borderId="4" xfId="1" applyNumberFormat="1" applyFont="1" applyFill="1" applyBorder="1" applyAlignment="1">
      <alignment horizontal="center" vertical="center"/>
    </xf>
    <xf numFmtId="2" fontId="37" fillId="0" borderId="12" xfId="0" applyNumberFormat="1" applyFont="1" applyFill="1" applyBorder="1" applyAlignment="1">
      <alignment horizontal="right" vertical="center" wrapText="1"/>
    </xf>
    <xf numFmtId="164" fontId="37" fillId="0" borderId="13" xfId="0" applyNumberFormat="1" applyFont="1" applyFill="1" applyBorder="1" applyAlignment="1">
      <alignment horizontal="right" vertical="center" wrapText="1"/>
    </xf>
    <xf numFmtId="49" fontId="32" fillId="0" borderId="0" xfId="1" applyNumberFormat="1" applyFont="1" applyFill="1" applyBorder="1" applyAlignment="1">
      <alignment horizontal="center" vertical="center"/>
    </xf>
    <xf numFmtId="4" fontId="32" fillId="0" borderId="23" xfId="1" applyNumberFormat="1" applyFont="1" applyFill="1" applyBorder="1" applyAlignment="1">
      <alignment horizontal="right" vertical="center"/>
    </xf>
    <xf numFmtId="164" fontId="37" fillId="0" borderId="12" xfId="0" applyNumberFormat="1" applyFont="1" applyFill="1" applyBorder="1" applyAlignment="1">
      <alignment horizontal="right" vertical="center" wrapText="1"/>
    </xf>
    <xf numFmtId="171" fontId="9" fillId="0" borderId="0" xfId="1" applyNumberFormat="1" applyFont="1" applyFill="1"/>
    <xf numFmtId="4" fontId="33" fillId="0" borderId="29" xfId="1" applyNumberFormat="1" applyFont="1" applyFill="1" applyBorder="1" applyAlignment="1">
      <alignment horizontal="right" vertical="center"/>
    </xf>
    <xf numFmtId="164" fontId="33" fillId="0" borderId="13" xfId="5" applyNumberFormat="1" applyFont="1" applyFill="1" applyBorder="1"/>
    <xf numFmtId="164" fontId="32" fillId="0" borderId="13" xfId="5" applyNumberFormat="1" applyFont="1" applyFill="1" applyBorder="1"/>
    <xf numFmtId="168" fontId="9" fillId="0" borderId="4" xfId="5" applyNumberFormat="1" applyFont="1" applyFill="1" applyBorder="1" applyAlignment="1">
      <alignment horizontal="center" vertical="center"/>
    </xf>
    <xf numFmtId="164" fontId="4" fillId="0" borderId="4" xfId="5" applyNumberFormat="1" applyFont="1" applyFill="1" applyBorder="1" applyAlignment="1">
      <alignment horizontal="center" vertical="center"/>
    </xf>
    <xf numFmtId="168" fontId="4" fillId="0" borderId="4" xfId="5" applyNumberFormat="1" applyFont="1" applyFill="1" applyBorder="1" applyAlignment="1">
      <alignment horizontal="center" vertical="center" wrapText="1"/>
    </xf>
    <xf numFmtId="4" fontId="4" fillId="0" borderId="0" xfId="5" applyNumberFormat="1" applyFont="1" applyFill="1"/>
    <xf numFmtId="165" fontId="33" fillId="0" borderId="0" xfId="6" applyNumberFormat="1" applyFont="1" applyFill="1" applyAlignment="1">
      <alignment horizontal="center" vertical="center" wrapText="1"/>
    </xf>
    <xf numFmtId="0" fontId="6" fillId="0" borderId="16" xfId="5" applyFont="1" applyFill="1" applyBorder="1" applyAlignment="1" applyProtection="1">
      <alignment horizontal="center" vertical="center" wrapText="1"/>
      <protection hidden="1"/>
    </xf>
    <xf numFmtId="0" fontId="5" fillId="0" borderId="0" xfId="6" applyFont="1" applyFill="1" applyBorder="1" applyAlignment="1">
      <alignment horizontal="center" vertical="center"/>
    </xf>
    <xf numFmtId="0" fontId="32" fillId="0" borderId="0" xfId="5" applyFont="1" applyFill="1" applyBorder="1" applyAlignment="1">
      <alignment horizontal="center" vertical="center"/>
    </xf>
    <xf numFmtId="49" fontId="9" fillId="0" borderId="0" xfId="1" applyNumberFormat="1" applyFont="1" applyFill="1" applyBorder="1" applyAlignment="1">
      <alignment vertical="top"/>
    </xf>
    <xf numFmtId="49" fontId="9" fillId="0" borderId="0" xfId="1" applyNumberFormat="1" applyFont="1" applyFill="1" applyBorder="1" applyAlignment="1">
      <alignment horizontal="center" vertical="center"/>
    </xf>
    <xf numFmtId="164" fontId="6" fillId="4" borderId="4" xfId="5" applyNumberFormat="1" applyFont="1" applyFill="1" applyBorder="1" applyAlignment="1">
      <alignment horizontal="center" vertical="center" wrapText="1"/>
    </xf>
    <xf numFmtId="4" fontId="31" fillId="0" borderId="4" xfId="0" applyNumberFormat="1" applyFont="1" applyFill="1" applyBorder="1" applyAlignment="1">
      <alignment horizontal="right" vertical="center" wrapText="1"/>
    </xf>
    <xf numFmtId="4" fontId="32" fillId="0" borderId="29" xfId="1" applyNumberFormat="1" applyFont="1" applyFill="1" applyBorder="1" applyAlignment="1">
      <alignment horizontal="right" vertical="center"/>
    </xf>
    <xf numFmtId="164" fontId="17" fillId="0" borderId="0" xfId="1" applyNumberFormat="1" applyFont="1" applyFill="1" applyBorder="1" applyAlignment="1">
      <alignment horizontal="center" vertical="center" wrapText="1"/>
    </xf>
    <xf numFmtId="0" fontId="9" fillId="0" borderId="0" xfId="1" applyFont="1" applyFill="1" applyAlignment="1">
      <alignment horizontal="center" vertical="center"/>
    </xf>
    <xf numFmtId="49" fontId="8" fillId="0" borderId="4"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49" fontId="9" fillId="0" borderId="0" xfId="1" applyNumberFormat="1" applyFont="1" applyFill="1" applyAlignment="1">
      <alignment horizontal="center" vertical="center"/>
    </xf>
    <xf numFmtId="49" fontId="9" fillId="0" borderId="11" xfId="1" applyNumberFormat="1" applyFont="1" applyFill="1" applyBorder="1" applyAlignment="1">
      <alignment horizontal="center" vertical="center"/>
    </xf>
    <xf numFmtId="49" fontId="9" fillId="0" borderId="12" xfId="1" applyNumberFormat="1" applyFont="1" applyFill="1" applyBorder="1" applyAlignment="1">
      <alignment horizontal="center" vertical="center"/>
    </xf>
    <xf numFmtId="49" fontId="9" fillId="0" borderId="13" xfId="1" applyNumberFormat="1" applyFont="1" applyFill="1" applyBorder="1" applyAlignment="1">
      <alignment horizontal="center" vertical="center"/>
    </xf>
    <xf numFmtId="0" fontId="8" fillId="0" borderId="5" xfId="1" applyFont="1" applyFill="1" applyBorder="1" applyAlignment="1">
      <alignment horizontal="center" vertical="top" wrapText="1"/>
    </xf>
    <xf numFmtId="4" fontId="8" fillId="0" borderId="11" xfId="1" applyNumberFormat="1" applyFont="1" applyFill="1" applyBorder="1" applyAlignment="1">
      <alignment horizontal="center" vertical="center" wrapText="1"/>
    </xf>
    <xf numFmtId="4" fontId="9" fillId="0" borderId="11" xfId="1" applyNumberFormat="1" applyFont="1" applyFill="1" applyBorder="1" applyAlignment="1">
      <alignment horizontal="center" vertical="center" wrapText="1"/>
    </xf>
    <xf numFmtId="4" fontId="32" fillId="0" borderId="11" xfId="1" applyNumberFormat="1" applyFont="1" applyFill="1" applyBorder="1" applyAlignment="1">
      <alignment horizontal="center" vertical="center" wrapText="1"/>
    </xf>
    <xf numFmtId="4" fontId="32" fillId="0" borderId="13" xfId="1" applyNumberFormat="1" applyFont="1" applyFill="1" applyBorder="1" applyAlignment="1">
      <alignment horizontal="center" vertical="center" wrapText="1"/>
    </xf>
    <xf numFmtId="0" fontId="9" fillId="0" borderId="6" xfId="5" applyFont="1" applyFill="1" applyBorder="1" applyAlignment="1">
      <alignment horizontal="center" vertical="center" wrapText="1"/>
    </xf>
    <xf numFmtId="0" fontId="9" fillId="0" borderId="6" xfId="5" applyFont="1" applyFill="1" applyBorder="1" applyAlignment="1">
      <alignment horizontal="left" vertical="center" wrapText="1"/>
    </xf>
    <xf numFmtId="4" fontId="9" fillId="0" borderId="24" xfId="3" applyNumberFormat="1" applyFont="1" applyFill="1" applyBorder="1" applyAlignment="1">
      <alignment horizontal="center" vertical="center"/>
    </xf>
    <xf numFmtId="49" fontId="9" fillId="0" borderId="24" xfId="3" applyNumberFormat="1" applyFont="1" applyFill="1" applyBorder="1" applyAlignment="1">
      <alignment horizontal="center" vertical="center"/>
    </xf>
    <xf numFmtId="164" fontId="4" fillId="0" borderId="24" xfId="3" applyNumberFormat="1" applyFont="1" applyFill="1" applyBorder="1" applyAlignment="1">
      <alignment horizontal="center" vertical="center" wrapText="1"/>
    </xf>
    <xf numFmtId="164" fontId="9" fillId="0" borderId="6" xfId="5" applyNumberFormat="1" applyFont="1" applyFill="1" applyBorder="1" applyAlignment="1">
      <alignment horizontal="center" vertical="center" wrapText="1"/>
    </xf>
    <xf numFmtId="164" fontId="33" fillId="0" borderId="4" xfId="5" applyNumberFormat="1" applyFont="1" applyFill="1" applyBorder="1" applyAlignment="1">
      <alignment horizontal="center" vertical="center" wrapText="1"/>
    </xf>
    <xf numFmtId="0" fontId="41" fillId="0" borderId="4" xfId="1" applyFont="1" applyFill="1" applyBorder="1" applyAlignment="1">
      <alignment horizontal="right" vertical="top" wrapText="1"/>
    </xf>
    <xf numFmtId="0" fontId="41" fillId="0" borderId="4" xfId="1" applyFont="1" applyFill="1" applyBorder="1" applyAlignment="1">
      <alignment horizontal="right" vertical="center" wrapText="1"/>
    </xf>
    <xf numFmtId="0" fontId="14" fillId="0" borderId="4" xfId="1" applyFont="1" applyFill="1" applyBorder="1" applyAlignment="1">
      <alignment horizontal="right" vertical="top" wrapText="1"/>
    </xf>
    <xf numFmtId="0" fontId="14" fillId="0" borderId="4" xfId="1" applyFont="1" applyFill="1" applyBorder="1" applyAlignment="1">
      <alignment horizontal="right" vertical="center" wrapText="1"/>
    </xf>
    <xf numFmtId="0" fontId="9" fillId="0" borderId="4" xfId="1" applyFont="1" applyFill="1" applyBorder="1"/>
    <xf numFmtId="0" fontId="9" fillId="0" borderId="4" xfId="1" applyFont="1" applyFill="1" applyBorder="1" applyAlignment="1">
      <alignment horizontal="center" vertical="center" wrapText="1"/>
    </xf>
    <xf numFmtId="0" fontId="32" fillId="0" borderId="0" xfId="5" applyFont="1" applyFill="1" applyBorder="1" applyAlignment="1">
      <alignment vertical="center" wrapText="1"/>
    </xf>
    <xf numFmtId="166" fontId="32" fillId="0" borderId="20" xfId="5" applyNumberFormat="1" applyFont="1" applyFill="1" applyBorder="1" applyAlignment="1">
      <alignment horizontal="center" vertical="center" wrapText="1"/>
    </xf>
    <xf numFmtId="0" fontId="9" fillId="0" borderId="16" xfId="1" applyFont="1" applyFill="1" applyBorder="1"/>
    <xf numFmtId="0" fontId="32" fillId="0" borderId="0" xfId="5" applyFont="1" applyFill="1" applyBorder="1" applyAlignment="1">
      <alignment horizontal="right" vertical="center" wrapText="1"/>
    </xf>
    <xf numFmtId="164" fontId="34" fillId="0" borderId="0" xfId="1" applyNumberFormat="1" applyFont="1" applyFill="1" applyBorder="1" applyAlignment="1">
      <alignment horizontal="center" vertical="center"/>
    </xf>
    <xf numFmtId="164" fontId="32" fillId="0" borderId="0" xfId="5" applyNumberFormat="1" applyFont="1" applyFill="1" applyBorder="1"/>
    <xf numFmtId="0" fontId="32" fillId="0" borderId="0" xfId="5" applyFont="1" applyFill="1" applyBorder="1"/>
    <xf numFmtId="0" fontId="46" fillId="0" borderId="0" xfId="0" applyFont="1" applyFill="1" applyAlignment="1">
      <alignment horizontal="center" vertical="center"/>
    </xf>
    <xf numFmtId="0" fontId="14" fillId="0" borderId="0" xfId="0" applyFont="1" applyFill="1" applyAlignment="1">
      <alignment horizontal="center" vertical="center"/>
    </xf>
    <xf numFmtId="164" fontId="6" fillId="0" borderId="27" xfId="5" applyNumberFormat="1" applyFont="1" applyFill="1" applyBorder="1" applyAlignment="1">
      <alignment horizontal="center" vertical="center" wrapText="1"/>
    </xf>
    <xf numFmtId="49" fontId="9" fillId="0" borderId="11" xfId="1" applyNumberFormat="1" applyFont="1" applyFill="1" applyBorder="1" applyAlignment="1">
      <alignment horizontal="right" vertical="center"/>
    </xf>
    <xf numFmtId="171" fontId="9" fillId="0" borderId="11" xfId="1" applyNumberFormat="1" applyFont="1" applyFill="1" applyBorder="1" applyAlignment="1">
      <alignment horizontal="center" vertical="center"/>
    </xf>
    <xf numFmtId="49" fontId="9" fillId="0" borderId="13" xfId="1" applyNumberFormat="1" applyFont="1" applyFill="1" applyBorder="1" applyAlignment="1">
      <alignment horizontal="right" vertical="center"/>
    </xf>
    <xf numFmtId="49" fontId="32" fillId="0" borderId="0" xfId="1" applyNumberFormat="1" applyFont="1" applyFill="1" applyBorder="1" applyAlignment="1" applyProtection="1">
      <alignment horizontal="center" vertical="center"/>
      <protection locked="0"/>
    </xf>
    <xf numFmtId="0" fontId="33" fillId="0" borderId="0" xfId="1" applyFont="1" applyFill="1" applyBorder="1" applyAlignment="1" applyProtection="1">
      <alignment vertical="top" wrapText="1"/>
      <protection locked="0"/>
    </xf>
    <xf numFmtId="2" fontId="33" fillId="0" borderId="0" xfId="1" applyNumberFormat="1" applyFont="1" applyFill="1" applyBorder="1" applyAlignment="1" applyProtection="1">
      <alignment horizontal="center" vertical="center"/>
      <protection locked="0"/>
    </xf>
    <xf numFmtId="4" fontId="32" fillId="0" borderId="0" xfId="1" applyNumberFormat="1" applyFont="1" applyFill="1" applyBorder="1" applyAlignment="1">
      <alignment horizontal="right" vertical="center"/>
    </xf>
    <xf numFmtId="49" fontId="32" fillId="0" borderId="38" xfId="1" applyNumberFormat="1" applyFont="1" applyFill="1" applyBorder="1" applyAlignment="1">
      <alignment horizontal="right" vertical="center"/>
    </xf>
    <xf numFmtId="49" fontId="32" fillId="0" borderId="16" xfId="1" applyNumberFormat="1" applyFont="1" applyFill="1" applyBorder="1" applyAlignment="1">
      <alignment horizontal="right" vertical="center"/>
    </xf>
    <xf numFmtId="49" fontId="33" fillId="0" borderId="16" xfId="1" applyNumberFormat="1" applyFont="1" applyFill="1" applyBorder="1" applyAlignment="1">
      <alignment horizontal="right" vertical="center"/>
    </xf>
    <xf numFmtId="4" fontId="33" fillId="0" borderId="33" xfId="1" applyNumberFormat="1" applyFont="1" applyFill="1" applyBorder="1" applyAlignment="1">
      <alignment horizontal="right" vertical="center"/>
    </xf>
    <xf numFmtId="49" fontId="32" fillId="0" borderId="30" xfId="1" applyNumberFormat="1" applyFont="1" applyFill="1" applyBorder="1" applyAlignment="1">
      <alignment horizontal="right" vertical="center"/>
    </xf>
    <xf numFmtId="49" fontId="32" fillId="0" borderId="19" xfId="1" applyNumberFormat="1" applyFont="1" applyFill="1" applyBorder="1" applyAlignment="1">
      <alignment horizontal="right" vertical="center"/>
    </xf>
    <xf numFmtId="49" fontId="33" fillId="0" borderId="19" xfId="1" applyNumberFormat="1" applyFont="1" applyFill="1" applyBorder="1" applyAlignment="1">
      <alignment horizontal="right" vertical="center"/>
    </xf>
    <xf numFmtId="4" fontId="33" fillId="0" borderId="32" xfId="1" applyNumberFormat="1" applyFont="1" applyFill="1" applyBorder="1" applyAlignment="1">
      <alignment horizontal="right" vertical="center"/>
    </xf>
    <xf numFmtId="0" fontId="19" fillId="0" borderId="0" xfId="0" applyFont="1" applyFill="1" applyBorder="1"/>
    <xf numFmtId="49" fontId="5" fillId="0" borderId="0" xfId="1" applyNumberFormat="1" applyFont="1" applyFill="1" applyBorder="1" applyAlignment="1">
      <alignment horizontal="center" vertical="center"/>
    </xf>
    <xf numFmtId="0" fontId="32" fillId="0" borderId="0" xfId="5" applyFont="1" applyFill="1" applyBorder="1" applyAlignment="1">
      <alignment horizontal="left" vertical="center" wrapText="1"/>
    </xf>
    <xf numFmtId="164" fontId="33" fillId="0" borderId="0" xfId="5" applyNumberFormat="1" applyFont="1" applyFill="1" applyBorder="1" applyAlignment="1">
      <alignment horizontal="center" vertical="center" wrapText="1"/>
    </xf>
    <xf numFmtId="166" fontId="33" fillId="0" borderId="0" xfId="5" applyNumberFormat="1" applyFont="1" applyFill="1" applyBorder="1" applyAlignment="1">
      <alignment horizontal="center" vertical="center"/>
    </xf>
    <xf numFmtId="171" fontId="32" fillId="0" borderId="5" xfId="5" applyNumberFormat="1" applyFont="1" applyFill="1" applyBorder="1" applyAlignment="1">
      <alignment horizontal="center"/>
    </xf>
    <xf numFmtId="0" fontId="8" fillId="0" borderId="13" xfId="0" applyFont="1" applyFill="1" applyBorder="1" applyAlignment="1">
      <alignment horizontal="center" vertical="center"/>
    </xf>
    <xf numFmtId="172" fontId="9" fillId="0" borderId="13" xfId="5" applyNumberFormat="1" applyFont="1" applyFill="1" applyBorder="1" applyAlignment="1">
      <alignment horizontal="center" vertical="center"/>
    </xf>
    <xf numFmtId="49" fontId="9" fillId="0" borderId="24" xfId="1" applyNumberFormat="1" applyFont="1" applyFill="1" applyBorder="1" applyAlignment="1">
      <alignment horizontal="left" vertical="center" wrapText="1"/>
    </xf>
    <xf numFmtId="166" fontId="32" fillId="0" borderId="4" xfId="5" applyNumberFormat="1" applyFont="1" applyFill="1" applyBorder="1" applyAlignment="1">
      <alignment horizontal="center" vertical="center"/>
    </xf>
    <xf numFmtId="171" fontId="32" fillId="0" borderId="13" xfId="5" applyNumberFormat="1" applyFont="1" applyFill="1" applyBorder="1" applyAlignment="1">
      <alignment horizontal="center"/>
    </xf>
    <xf numFmtId="4" fontId="32" fillId="0" borderId="0" xfId="1" applyNumberFormat="1" applyFont="1" applyFill="1" applyBorder="1" applyAlignment="1">
      <alignment horizontal="center" vertical="center"/>
    </xf>
    <xf numFmtId="4" fontId="9" fillId="0" borderId="0" xfId="1" applyNumberFormat="1" applyFont="1" applyFill="1" applyBorder="1" applyAlignment="1">
      <alignment horizontal="center" vertical="center" wrapText="1"/>
    </xf>
    <xf numFmtId="49" fontId="32" fillId="0" borderId="0" xfId="1" applyNumberFormat="1" applyFont="1" applyFill="1" applyBorder="1" applyAlignment="1">
      <alignment horizontal="left" vertical="center"/>
    </xf>
    <xf numFmtId="165" fontId="32" fillId="0" borderId="0" xfId="1" applyNumberFormat="1" applyFont="1" applyFill="1" applyBorder="1" applyAlignment="1">
      <alignment horizontal="center" vertical="center"/>
    </xf>
    <xf numFmtId="0" fontId="32" fillId="0" borderId="0" xfId="1" applyFont="1" applyFill="1" applyBorder="1"/>
    <xf numFmtId="164" fontId="9" fillId="0" borderId="24" xfId="5" applyNumberFormat="1" applyFont="1" applyFill="1" applyBorder="1" applyAlignment="1">
      <alignment horizontal="center" vertical="center" wrapText="1"/>
    </xf>
    <xf numFmtId="172" fontId="9" fillId="0" borderId="24" xfId="5" applyNumberFormat="1" applyFont="1" applyFill="1" applyBorder="1" applyAlignment="1">
      <alignment horizontal="center" vertical="center"/>
    </xf>
    <xf numFmtId="164" fontId="4" fillId="0" borderId="24" xfId="5" applyNumberFormat="1" applyFont="1" applyFill="1" applyBorder="1" applyAlignment="1">
      <alignment vertical="center"/>
    </xf>
    <xf numFmtId="9" fontId="9" fillId="0" borderId="24" xfId="7" applyFont="1" applyFill="1" applyBorder="1" applyAlignment="1">
      <alignment horizontal="center" vertical="center"/>
    </xf>
    <xf numFmtId="4" fontId="9" fillId="0" borderId="24" xfId="1" applyNumberFormat="1" applyFont="1" applyFill="1" applyBorder="1" applyAlignment="1">
      <alignment horizontal="center" vertical="center"/>
    </xf>
    <xf numFmtId="0" fontId="9" fillId="0" borderId="0" xfId="5" applyFont="1" applyFill="1" applyBorder="1" applyAlignment="1">
      <alignment vertical="center" wrapText="1"/>
    </xf>
    <xf numFmtId="0" fontId="41" fillId="0" borderId="25" xfId="1" applyFont="1" applyFill="1" applyBorder="1" applyAlignment="1">
      <alignment horizontal="right" vertical="top" wrapText="1"/>
    </xf>
    <xf numFmtId="0" fontId="10" fillId="0" borderId="38" xfId="0" applyFont="1" applyBorder="1" applyAlignment="1">
      <alignment horizontal="center" vertical="center" wrapText="1"/>
    </xf>
    <xf numFmtId="4" fontId="9" fillId="0" borderId="0" xfId="1" applyNumberFormat="1" applyFont="1" applyFill="1" applyBorder="1" applyAlignment="1">
      <alignment vertical="top"/>
    </xf>
    <xf numFmtId="0" fontId="41" fillId="0" borderId="4" xfId="1" applyFont="1" applyFill="1" applyBorder="1" applyAlignment="1">
      <alignment horizontal="right" vertical="center" wrapText="1"/>
    </xf>
    <xf numFmtId="164" fontId="9" fillId="0" borderId="0" xfId="1" applyNumberFormat="1" applyFont="1" applyFill="1" applyAlignment="1">
      <alignment horizontal="center" vertical="center"/>
    </xf>
    <xf numFmtId="164" fontId="9" fillId="0" borderId="0" xfId="1" applyNumberFormat="1" applyFont="1" applyFill="1" applyAlignment="1">
      <alignment horizontal="center" vertical="center" wrapText="1"/>
    </xf>
    <xf numFmtId="49" fontId="9" fillId="0" borderId="23" xfId="1" applyNumberFormat="1" applyFont="1" applyFill="1" applyBorder="1" applyAlignment="1">
      <alignment horizontal="center" vertical="center"/>
    </xf>
    <xf numFmtId="49" fontId="9" fillId="0" borderId="0" xfId="1" applyNumberFormat="1" applyFont="1" applyFill="1" applyAlignment="1">
      <alignment horizontal="center" vertical="center"/>
    </xf>
    <xf numFmtId="49" fontId="9" fillId="0" borderId="25" xfId="1" applyNumberFormat="1" applyFont="1" applyFill="1" applyBorder="1" applyAlignment="1">
      <alignment horizontal="center" vertical="center"/>
    </xf>
    <xf numFmtId="0" fontId="14" fillId="0" borderId="4" xfId="0" applyFont="1" applyFill="1" applyBorder="1" applyAlignment="1">
      <alignment horizontal="center" vertical="center" wrapText="1"/>
    </xf>
    <xf numFmtId="0" fontId="5" fillId="0" borderId="0" xfId="5" applyFont="1" applyFill="1" applyAlignment="1">
      <alignment horizontal="center" vertical="center" wrapText="1"/>
    </xf>
    <xf numFmtId="49" fontId="9" fillId="0" borderId="0" xfId="1" applyNumberFormat="1" applyFont="1" applyFill="1" applyBorder="1" applyAlignment="1">
      <alignment horizontal="center" vertical="center"/>
    </xf>
    <xf numFmtId="49" fontId="9" fillId="0" borderId="23" xfId="1" applyNumberFormat="1" applyFont="1" applyFill="1" applyBorder="1" applyAlignment="1">
      <alignment horizontal="center" vertical="center"/>
    </xf>
    <xf numFmtId="49" fontId="9" fillId="0" borderId="0" xfId="1" applyNumberFormat="1" applyFont="1" applyFill="1" applyAlignment="1">
      <alignment horizontal="center" vertical="center"/>
    </xf>
    <xf numFmtId="49" fontId="9" fillId="0" borderId="25" xfId="1" applyNumberFormat="1" applyFont="1" applyFill="1" applyBorder="1" applyAlignment="1">
      <alignment horizontal="center" vertical="center"/>
    </xf>
    <xf numFmtId="49"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169" fontId="2" fillId="0" borderId="11" xfId="0" applyNumberFormat="1" applyFont="1" applyFill="1" applyBorder="1" applyAlignment="1">
      <alignment vertical="top" wrapText="1"/>
    </xf>
    <xf numFmtId="9" fontId="2" fillId="0" borderId="11" xfId="7" applyFont="1" applyFill="1" applyBorder="1" applyAlignment="1">
      <alignment horizontal="center" vertical="top" wrapText="1"/>
    </xf>
    <xf numFmtId="170" fontId="2" fillId="0" borderId="11" xfId="0" applyNumberFormat="1" applyFont="1" applyFill="1" applyBorder="1" applyAlignment="1">
      <alignment horizontal="center" vertical="center" wrapText="1"/>
    </xf>
    <xf numFmtId="49" fontId="47" fillId="0" borderId="12" xfId="0" applyNumberFormat="1" applyFont="1" applyFill="1" applyBorder="1" applyAlignment="1">
      <alignment horizontal="center" vertical="center" wrapText="1"/>
    </xf>
    <xf numFmtId="169" fontId="47" fillId="0" borderId="13" xfId="0" applyNumberFormat="1" applyFont="1" applyFill="1" applyBorder="1" applyAlignment="1">
      <alignment vertical="top" wrapText="1"/>
    </xf>
    <xf numFmtId="9" fontId="47" fillId="0" borderId="13" xfId="7" applyFont="1" applyFill="1" applyBorder="1" applyAlignment="1">
      <alignment horizontal="center" vertical="top" wrapText="1"/>
    </xf>
    <xf numFmtId="170" fontId="47" fillId="0" borderId="13" xfId="0" applyNumberFormat="1" applyFont="1" applyFill="1" applyBorder="1" applyAlignment="1">
      <alignment horizontal="center" vertical="center" wrapText="1"/>
    </xf>
    <xf numFmtId="0" fontId="48" fillId="0" borderId="0" xfId="0" applyFont="1" applyFill="1" applyAlignment="1">
      <alignment horizontal="center" vertical="center"/>
    </xf>
    <xf numFmtId="0" fontId="47" fillId="0" borderId="0" xfId="0" applyFont="1" applyFill="1"/>
    <xf numFmtId="49" fontId="9" fillId="4" borderId="4" xfId="1" applyNumberFormat="1" applyFont="1" applyFill="1" applyBorder="1" applyAlignment="1">
      <alignment horizontal="center" vertical="center"/>
    </xf>
    <xf numFmtId="0" fontId="9" fillId="4" borderId="4" xfId="1" applyFont="1" applyFill="1" applyBorder="1" applyAlignment="1">
      <alignment vertical="center" wrapText="1"/>
    </xf>
    <xf numFmtId="0" fontId="11" fillId="4" borderId="4" xfId="0" applyFont="1" applyFill="1" applyBorder="1" applyAlignment="1">
      <alignment horizontal="center" vertical="center"/>
    </xf>
    <xf numFmtId="4" fontId="9" fillId="4" borderId="4" xfId="1" applyNumberFormat="1" applyFont="1" applyFill="1" applyBorder="1" applyAlignment="1">
      <alignment horizontal="center" vertical="center" wrapText="1"/>
    </xf>
    <xf numFmtId="0" fontId="6" fillId="0" borderId="19" xfId="5" applyFont="1" applyFill="1" applyBorder="1" applyAlignment="1">
      <alignment horizontal="center" vertical="center" wrapText="1"/>
    </xf>
    <xf numFmtId="168" fontId="6" fillId="0" borderId="19" xfId="5" applyNumberFormat="1" applyFont="1" applyFill="1" applyBorder="1" applyAlignment="1">
      <alignment horizontal="center" vertical="center" wrapText="1"/>
    </xf>
    <xf numFmtId="0" fontId="38" fillId="0" borderId="4" xfId="0" applyFont="1" applyBorder="1" applyAlignment="1">
      <alignment horizontal="center" vertical="center"/>
    </xf>
    <xf numFmtId="0" fontId="31" fillId="0" borderId="17" xfId="0" applyFont="1" applyFill="1" applyBorder="1" applyAlignment="1">
      <alignment horizontal="center" vertical="center"/>
    </xf>
    <xf numFmtId="164" fontId="4" fillId="0" borderId="12" xfId="5" applyNumberFormat="1" applyFont="1" applyFill="1" applyBorder="1" applyAlignment="1">
      <alignment horizontal="center" vertical="center"/>
    </xf>
    <xf numFmtId="0" fontId="4" fillId="0" borderId="0" xfId="5" applyFont="1" applyFill="1" applyBorder="1"/>
    <xf numFmtId="0" fontId="38" fillId="0" borderId="27" xfId="0" applyFont="1" applyBorder="1" applyAlignment="1">
      <alignment horizontal="center" vertical="center"/>
    </xf>
    <xf numFmtId="164" fontId="6" fillId="0" borderId="0" xfId="5" applyNumberFormat="1" applyFont="1" applyFill="1" applyBorder="1" applyAlignment="1">
      <alignment horizontal="center" vertical="center"/>
    </xf>
    <xf numFmtId="49" fontId="33" fillId="0" borderId="12" xfId="1" applyNumberFormat="1" applyFont="1" applyFill="1" applyBorder="1" applyAlignment="1">
      <alignment horizontal="right" vertical="center"/>
    </xf>
    <xf numFmtId="171" fontId="33" fillId="0" borderId="12" xfId="1" applyNumberFormat="1" applyFont="1" applyFill="1" applyBorder="1" applyAlignment="1">
      <alignment horizontal="center" vertical="center"/>
    </xf>
    <xf numFmtId="0" fontId="31" fillId="0" borderId="24" xfId="0" applyFont="1" applyFill="1" applyBorder="1" applyAlignment="1">
      <alignment horizontal="center" vertical="center"/>
    </xf>
    <xf numFmtId="0" fontId="9" fillId="0" borderId="24" xfId="5" applyFont="1" applyFill="1" applyBorder="1" applyAlignment="1">
      <alignment vertical="center" wrapText="1"/>
    </xf>
    <xf numFmtId="0" fontId="6" fillId="0" borderId="29" xfId="5" applyFont="1" applyFill="1" applyBorder="1" applyAlignment="1">
      <alignment horizontal="center" vertical="center"/>
    </xf>
    <xf numFmtId="0" fontId="6" fillId="0" borderId="11" xfId="0" applyFont="1" applyFill="1" applyBorder="1" applyAlignment="1">
      <alignment horizontal="left" vertical="center" wrapText="1"/>
    </xf>
    <xf numFmtId="168" fontId="9" fillId="0" borderId="11" xfId="5" applyNumberFormat="1" applyFont="1" applyFill="1" applyBorder="1" applyAlignment="1">
      <alignment horizontal="center" vertical="center"/>
    </xf>
    <xf numFmtId="164" fontId="4" fillId="0" borderId="11" xfId="5" applyNumberFormat="1" applyFont="1" applyFill="1" applyBorder="1" applyAlignment="1">
      <alignment horizontal="center" vertical="center"/>
    </xf>
    <xf numFmtId="0" fontId="8" fillId="0" borderId="12" xfId="5" applyFont="1" applyFill="1" applyBorder="1" applyAlignment="1">
      <alignment horizontal="center" vertical="center" wrapText="1"/>
    </xf>
    <xf numFmtId="0" fontId="6" fillId="0" borderId="12" xfId="0" applyFont="1" applyFill="1" applyBorder="1" applyAlignment="1">
      <alignment horizontal="left" vertical="center" wrapText="1"/>
    </xf>
    <xf numFmtId="164" fontId="8" fillId="0" borderId="12" xfId="5" applyNumberFormat="1" applyFont="1" applyFill="1" applyBorder="1" applyAlignment="1">
      <alignment horizontal="center" vertical="center" wrapText="1"/>
    </xf>
    <xf numFmtId="168" fontId="9" fillId="0" borderId="12" xfId="5" applyNumberFormat="1" applyFont="1" applyFill="1" applyBorder="1" applyAlignment="1">
      <alignment horizontal="center" vertical="center"/>
    </xf>
    <xf numFmtId="164" fontId="33" fillId="0" borderId="13" xfId="5" applyNumberFormat="1" applyFont="1" applyFill="1" applyBorder="1" applyAlignment="1">
      <alignment horizontal="center" vertical="center"/>
    </xf>
    <xf numFmtId="0" fontId="4" fillId="4" borderId="0" xfId="5" applyFont="1" applyFill="1"/>
    <xf numFmtId="164" fontId="6" fillId="4" borderId="0" xfId="5" applyNumberFormat="1" applyFont="1" applyFill="1" applyAlignment="1">
      <alignment horizontal="center" vertical="center"/>
    </xf>
    <xf numFmtId="2" fontId="9" fillId="4" borderId="4" xfId="1" applyNumberFormat="1" applyFont="1" applyFill="1" applyBorder="1" applyAlignment="1">
      <alignment horizontal="center" vertical="center"/>
    </xf>
    <xf numFmtId="4" fontId="9" fillId="4" borderId="4"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49" fontId="9" fillId="0" borderId="23" xfId="1" applyNumberFormat="1" applyFont="1" applyFill="1" applyBorder="1" applyAlignment="1">
      <alignment horizontal="center" vertical="center"/>
    </xf>
    <xf numFmtId="49" fontId="9" fillId="0" borderId="0" xfId="1" applyNumberFormat="1" applyFont="1" applyFill="1" applyAlignment="1">
      <alignment horizontal="center" vertical="center"/>
    </xf>
    <xf numFmtId="9" fontId="32" fillId="0" borderId="4" xfId="7" applyFont="1" applyFill="1" applyBorder="1" applyAlignment="1">
      <alignment horizontal="center" vertical="center" wrapText="1"/>
    </xf>
    <xf numFmtId="0" fontId="5" fillId="0" borderId="13" xfId="5" applyFont="1" applyFill="1" applyBorder="1" applyAlignment="1">
      <alignment horizontal="center" vertical="center" wrapText="1"/>
    </xf>
    <xf numFmtId="49" fontId="32" fillId="0" borderId="13" xfId="1" applyNumberFormat="1" applyFont="1" applyFill="1" applyBorder="1" applyAlignment="1">
      <alignment horizontal="left" vertical="center"/>
    </xf>
    <xf numFmtId="49" fontId="32" fillId="0" borderId="11" xfId="1" applyNumberFormat="1" applyFont="1" applyFill="1" applyBorder="1" applyAlignment="1">
      <alignment horizontal="center" vertical="center"/>
    </xf>
    <xf numFmtId="49" fontId="32" fillId="0" borderId="12" xfId="1" applyNumberFormat="1" applyFont="1" applyFill="1" applyBorder="1" applyAlignment="1">
      <alignment horizontal="center" vertical="center"/>
    </xf>
    <xf numFmtId="49" fontId="32" fillId="0" borderId="13" xfId="1" applyNumberFormat="1" applyFont="1" applyFill="1" applyBorder="1" applyAlignment="1">
      <alignment horizontal="center" vertical="center"/>
    </xf>
    <xf numFmtId="49" fontId="9" fillId="0" borderId="23" xfId="1" applyNumberFormat="1" applyFont="1" applyFill="1" applyBorder="1" applyAlignment="1">
      <alignment horizontal="center" vertical="center"/>
    </xf>
    <xf numFmtId="49" fontId="9" fillId="0" borderId="0" xfId="1" applyNumberFormat="1" applyFont="1" applyFill="1" applyAlignment="1">
      <alignment horizontal="center" vertical="center"/>
    </xf>
    <xf numFmtId="49" fontId="9" fillId="0" borderId="0" xfId="1" applyNumberFormat="1" applyFont="1" applyFill="1" applyAlignment="1">
      <alignment horizontal="left" vertical="center"/>
    </xf>
    <xf numFmtId="0" fontId="4" fillId="0" borderId="0" xfId="5" applyFont="1" applyFill="1" applyBorder="1" applyAlignment="1">
      <alignment horizontal="center" vertical="center" wrapText="1"/>
    </xf>
    <xf numFmtId="0" fontId="4" fillId="0" borderId="0" xfId="5" applyFont="1" applyFill="1" applyBorder="1" applyAlignment="1">
      <alignment horizontal="left" vertical="center" wrapText="1"/>
    </xf>
    <xf numFmtId="166" fontId="4" fillId="0" borderId="0" xfId="5" applyNumberFormat="1" applyFont="1" applyFill="1" applyBorder="1" applyAlignment="1">
      <alignment horizontal="center" vertical="center"/>
    </xf>
    <xf numFmtId="0" fontId="11" fillId="0" borderId="0" xfId="0" applyFont="1" applyFill="1" applyBorder="1" applyAlignment="1">
      <alignment horizontal="center" vertical="center"/>
    </xf>
    <xf numFmtId="2" fontId="9" fillId="0" borderId="0" xfId="1" applyNumberFormat="1" applyFont="1" applyFill="1" applyBorder="1" applyAlignment="1">
      <alignment horizontal="center" vertical="center"/>
    </xf>
    <xf numFmtId="49" fontId="5" fillId="0" borderId="27" xfId="1" applyNumberFormat="1" applyFont="1" applyFill="1" applyBorder="1" applyAlignment="1">
      <alignment horizontal="center" vertical="center"/>
    </xf>
    <xf numFmtId="0" fontId="32" fillId="0" borderId="27" xfId="5" applyFont="1" applyFill="1" applyBorder="1" applyAlignment="1">
      <alignment horizontal="left" vertical="center" wrapText="1"/>
    </xf>
    <xf numFmtId="165" fontId="32" fillId="0" borderId="27" xfId="1" applyNumberFormat="1" applyFont="1" applyFill="1" applyBorder="1" applyAlignment="1">
      <alignment horizontal="center" vertical="center"/>
    </xf>
    <xf numFmtId="49" fontId="32" fillId="0" borderId="27" xfId="1" applyNumberFormat="1" applyFont="1" applyFill="1" applyBorder="1" applyAlignment="1">
      <alignment horizontal="center" vertical="center"/>
    </xf>
    <xf numFmtId="176" fontId="2" fillId="0" borderId="4"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41" fillId="0" borderId="4" xfId="1" applyFont="1" applyFill="1" applyBorder="1" applyAlignment="1">
      <alignment horizontal="right" vertical="center" wrapText="1"/>
    </xf>
    <xf numFmtId="4" fontId="32" fillId="0" borderId="29" xfId="1" applyNumberFormat="1" applyFont="1" applyFill="1" applyBorder="1" applyAlignment="1">
      <alignment horizontal="center" vertical="center"/>
    </xf>
    <xf numFmtId="165" fontId="2" fillId="0" borderId="4" xfId="1" applyNumberFormat="1" applyFill="1" applyBorder="1" applyAlignment="1">
      <alignment horizontal="center" vertical="center"/>
    </xf>
    <xf numFmtId="165" fontId="9" fillId="0" borderId="4" xfId="1" applyNumberFormat="1" applyFont="1" applyFill="1" applyBorder="1" applyAlignment="1">
      <alignment horizontal="center" vertical="center"/>
    </xf>
    <xf numFmtId="165" fontId="37" fillId="0" borderId="12" xfId="0" applyNumberFormat="1" applyFont="1" applyFill="1" applyBorder="1" applyAlignment="1">
      <alignment horizontal="center" vertical="center" wrapText="1"/>
    </xf>
    <xf numFmtId="165" fontId="31" fillId="0" borderId="4" xfId="0" applyNumberFormat="1" applyFont="1" applyFill="1" applyBorder="1" applyAlignment="1">
      <alignment horizontal="right" vertical="center" wrapText="1"/>
    </xf>
    <xf numFmtId="165" fontId="4" fillId="0" borderId="4" xfId="5" applyNumberFormat="1" applyFont="1" applyFill="1" applyBorder="1" applyAlignment="1">
      <alignment horizontal="right" vertical="center"/>
    </xf>
    <xf numFmtId="165" fontId="37" fillId="0" borderId="12" xfId="0" applyNumberFormat="1" applyFont="1" applyFill="1" applyBorder="1" applyAlignment="1">
      <alignment horizontal="right" vertical="center" wrapText="1"/>
    </xf>
    <xf numFmtId="0" fontId="32" fillId="0" borderId="13" xfId="1" applyFont="1" applyFill="1" applyBorder="1" applyAlignment="1">
      <alignment vertical="center" wrapText="1"/>
    </xf>
    <xf numFmtId="0" fontId="0" fillId="0" borderId="0" xfId="0" applyFill="1" applyBorder="1" applyAlignment="1">
      <alignment horizontal="center" vertical="center" wrapText="1"/>
    </xf>
    <xf numFmtId="0" fontId="5" fillId="0" borderId="0" xfId="5" applyFont="1" applyFill="1" applyBorder="1" applyAlignment="1">
      <alignment horizontal="left" vertical="center" wrapText="1"/>
    </xf>
    <xf numFmtId="164" fontId="5" fillId="0" borderId="0" xfId="5" applyNumberFormat="1" applyFont="1" applyFill="1" applyBorder="1" applyAlignment="1">
      <alignment horizontal="center" vertical="center" wrapText="1"/>
    </xf>
    <xf numFmtId="166" fontId="5" fillId="0" borderId="0" xfId="5" applyNumberFormat="1" applyFont="1" applyFill="1" applyBorder="1" applyAlignment="1">
      <alignment horizontal="center" vertical="center"/>
    </xf>
    <xf numFmtId="0" fontId="42" fillId="0" borderId="4" xfId="5" applyFont="1" applyFill="1" applyBorder="1" applyAlignment="1">
      <alignment horizontal="center" vertical="center"/>
    </xf>
    <xf numFmtId="0" fontId="9" fillId="0" borderId="0" xfId="5" applyFont="1" applyFill="1" applyBorder="1"/>
    <xf numFmtId="0" fontId="42" fillId="0" borderId="4" xfId="5" applyFont="1" applyFill="1" applyBorder="1" applyAlignment="1">
      <alignment vertical="center" wrapText="1"/>
    </xf>
    <xf numFmtId="0" fontId="9" fillId="0" borderId="17" xfId="1" applyFont="1" applyFill="1" applyBorder="1" applyAlignment="1">
      <alignment vertical="center" wrapText="1"/>
    </xf>
    <xf numFmtId="2" fontId="9" fillId="0" borderId="17" xfId="1" applyNumberFormat="1" applyFont="1" applyFill="1" applyBorder="1" applyAlignment="1">
      <alignment horizontal="center" vertical="center"/>
    </xf>
    <xf numFmtId="2" fontId="9" fillId="0" borderId="4" xfId="1" applyNumberFormat="1" applyFont="1" applyFill="1" applyBorder="1" applyAlignment="1">
      <alignment horizontal="center" vertical="center"/>
    </xf>
    <xf numFmtId="0" fontId="32" fillId="0" borderId="4" xfId="1" applyFont="1" applyFill="1" applyBorder="1" applyAlignment="1">
      <alignment horizontal="center" vertical="center" wrapText="1"/>
    </xf>
    <xf numFmtId="2" fontId="32" fillId="0" borderId="4" xfId="1" applyNumberFormat="1" applyFont="1" applyFill="1" applyBorder="1" applyAlignment="1">
      <alignment horizontal="center" vertical="center"/>
    </xf>
    <xf numFmtId="0" fontId="1" fillId="0" borderId="0" xfId="5" applyFont="1" applyFill="1"/>
    <xf numFmtId="2" fontId="2" fillId="0" borderId="4" xfId="1" applyNumberFormat="1" applyFill="1" applyBorder="1" applyAlignment="1">
      <alignment horizontal="center" vertical="center"/>
    </xf>
    <xf numFmtId="49" fontId="2" fillId="0" borderId="5" xfId="1" applyNumberFormat="1" applyFill="1" applyBorder="1" applyAlignment="1">
      <alignment horizontal="center" vertical="center"/>
    </xf>
    <xf numFmtId="0" fontId="9" fillId="0" borderId="38" xfId="5" applyFont="1" applyFill="1" applyBorder="1" applyAlignment="1">
      <alignment horizontal="left" vertical="center" wrapText="1"/>
    </xf>
    <xf numFmtId="0" fontId="9" fillId="0" borderId="16" xfId="5" applyFont="1" applyFill="1" applyBorder="1" applyAlignment="1">
      <alignment horizontal="left" vertical="center" wrapText="1"/>
    </xf>
    <xf numFmtId="0" fontId="9" fillId="0" borderId="16" xfId="5" applyFont="1" applyFill="1" applyBorder="1" applyAlignment="1">
      <alignment horizontal="center" vertical="center"/>
    </xf>
    <xf numFmtId="0" fontId="9" fillId="0" borderId="38" xfId="5" applyFont="1" applyFill="1" applyBorder="1" applyAlignment="1">
      <alignment horizontal="center" vertical="center" wrapText="1"/>
    </xf>
    <xf numFmtId="0" fontId="9" fillId="0" borderId="4" xfId="1" applyFont="1" applyFill="1" applyBorder="1" applyAlignment="1">
      <alignment horizontal="center" vertical="center"/>
    </xf>
    <xf numFmtId="0" fontId="4" fillId="0" borderId="4" xfId="5" applyFont="1" applyFill="1" applyBorder="1" applyAlignment="1">
      <alignment horizontal="center" vertical="center"/>
    </xf>
    <xf numFmtId="0" fontId="41" fillId="0" borderId="4" xfId="1" applyFont="1" applyFill="1" applyBorder="1" applyAlignment="1">
      <alignment horizontal="right" vertical="center" wrapText="1"/>
    </xf>
    <xf numFmtId="164" fontId="9" fillId="0" borderId="0" xfId="1" applyNumberFormat="1" applyFont="1" applyFill="1" applyAlignment="1">
      <alignment horizontal="center" vertical="center"/>
    </xf>
    <xf numFmtId="0" fontId="9" fillId="0" borderId="4" xfId="1" applyFont="1" applyFill="1" applyBorder="1" applyAlignment="1">
      <alignment horizontal="left" vertical="center" wrapText="1"/>
    </xf>
    <xf numFmtId="49" fontId="32" fillId="0" borderId="31" xfId="1" applyNumberFormat="1" applyFont="1" applyFill="1" applyBorder="1" applyAlignment="1">
      <alignment horizontal="right" vertical="center"/>
    </xf>
    <xf numFmtId="49" fontId="32" fillId="0" borderId="27" xfId="1" applyNumberFormat="1" applyFont="1" applyFill="1" applyBorder="1" applyAlignment="1">
      <alignment horizontal="right" vertical="center"/>
    </xf>
    <xf numFmtId="49" fontId="33" fillId="0" borderId="27" xfId="1" applyNumberFormat="1" applyFont="1" applyFill="1" applyBorder="1" applyAlignment="1">
      <alignment horizontal="right" vertical="center"/>
    </xf>
    <xf numFmtId="49" fontId="9" fillId="0" borderId="24" xfId="1" applyNumberFormat="1" applyFont="1" applyFill="1" applyBorder="1" applyAlignment="1">
      <alignment horizontal="left" vertical="center"/>
    </xf>
    <xf numFmtId="49" fontId="8" fillId="0" borderId="4"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164" fontId="9" fillId="0" borderId="0" xfId="1" applyNumberFormat="1" applyFont="1" applyFill="1" applyAlignment="1">
      <alignment horizontal="center" vertical="center" wrapText="1"/>
    </xf>
    <xf numFmtId="49" fontId="9" fillId="0" borderId="23" xfId="1" applyNumberFormat="1" applyFont="1" applyFill="1" applyBorder="1" applyAlignment="1">
      <alignment horizontal="center" vertical="center"/>
    </xf>
    <xf numFmtId="49" fontId="9" fillId="0" borderId="0" xfId="1" applyNumberFormat="1" applyFont="1" applyFill="1" applyAlignment="1">
      <alignment horizontal="center" vertical="center"/>
    </xf>
    <xf numFmtId="49" fontId="9" fillId="0" borderId="25" xfId="1" applyNumberFormat="1" applyFont="1" applyFill="1" applyBorder="1" applyAlignment="1">
      <alignment horizontal="center" vertical="center"/>
    </xf>
    <xf numFmtId="49" fontId="9" fillId="0" borderId="16" xfId="1" applyNumberFormat="1" applyFont="1" applyFill="1" applyBorder="1" applyAlignment="1">
      <alignment horizontal="center" vertical="center"/>
    </xf>
    <xf numFmtId="49" fontId="9" fillId="0" borderId="0" xfId="1" applyNumberFormat="1" applyFont="1" applyFill="1" applyAlignment="1">
      <alignment horizontal="left" vertical="center"/>
    </xf>
    <xf numFmtId="49" fontId="9" fillId="0" borderId="11" xfId="1" applyNumberFormat="1" applyFont="1" applyFill="1" applyBorder="1" applyAlignment="1">
      <alignment horizontal="center" vertical="center"/>
    </xf>
    <xf numFmtId="49" fontId="9" fillId="0" borderId="12" xfId="1" applyNumberFormat="1" applyFont="1" applyFill="1" applyBorder="1" applyAlignment="1">
      <alignment horizontal="center" vertical="center"/>
    </xf>
    <xf numFmtId="49" fontId="9" fillId="0" borderId="13" xfId="1" applyNumberFormat="1" applyFont="1" applyFill="1" applyBorder="1" applyAlignment="1">
      <alignment horizontal="center" vertical="center"/>
    </xf>
    <xf numFmtId="164" fontId="8" fillId="0" borderId="4" xfId="5" applyNumberFormat="1"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3" xfId="0" applyFont="1" applyBorder="1" applyAlignment="1">
      <alignment horizontal="center" vertical="center"/>
    </xf>
    <xf numFmtId="164" fontId="28" fillId="0" borderId="3" xfId="0" applyNumberFormat="1" applyFont="1" applyBorder="1" applyAlignment="1">
      <alignment horizontal="center" vertical="center"/>
    </xf>
    <xf numFmtId="165" fontId="28" fillId="0" borderId="3" xfId="0" applyNumberFormat="1" applyFont="1" applyBorder="1" applyAlignment="1">
      <alignment horizontal="center" vertical="center"/>
    </xf>
    <xf numFmtId="164" fontId="28" fillId="0" borderId="3" xfId="0" applyNumberFormat="1" applyFont="1" applyBorder="1" applyAlignment="1">
      <alignment horizontal="center" vertical="center" wrapText="1"/>
    </xf>
    <xf numFmtId="0" fontId="27" fillId="0" borderId="3"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3" xfId="0" applyFont="1" applyBorder="1" applyAlignment="1">
      <alignment horizontal="center" vertical="center"/>
    </xf>
    <xf numFmtId="164" fontId="27" fillId="0" borderId="3" xfId="0" applyNumberFormat="1" applyFont="1" applyBorder="1" applyAlignment="1">
      <alignment horizontal="center" vertical="center"/>
    </xf>
    <xf numFmtId="165" fontId="27" fillId="0" borderId="3" xfId="0" applyNumberFormat="1" applyFont="1" applyBorder="1" applyAlignment="1">
      <alignment horizontal="center" vertical="center"/>
    </xf>
    <xf numFmtId="164" fontId="27" fillId="0" borderId="3" xfId="0" applyNumberFormat="1" applyFont="1" applyBorder="1" applyAlignment="1">
      <alignment horizontal="center" vertical="center" wrapText="1"/>
    </xf>
    <xf numFmtId="164" fontId="27" fillId="0" borderId="1" xfId="0" applyNumberFormat="1" applyFont="1" applyBorder="1" applyAlignment="1">
      <alignment horizontal="center" vertical="center"/>
    </xf>
    <xf numFmtId="164" fontId="27" fillId="0" borderId="1" xfId="0" applyNumberFormat="1" applyFont="1" applyBorder="1" applyAlignment="1">
      <alignment horizontal="center" vertical="center" wrapText="1"/>
    </xf>
    <xf numFmtId="164" fontId="28" fillId="4" borderId="10" xfId="0" applyNumberFormat="1" applyFont="1" applyFill="1" applyBorder="1" applyAlignment="1">
      <alignment horizontal="center" vertical="center"/>
    </xf>
    <xf numFmtId="165" fontId="10" fillId="4" borderId="0" xfId="0" applyNumberFormat="1" applyFont="1" applyFill="1"/>
    <xf numFmtId="165" fontId="10" fillId="4" borderId="0" xfId="0" applyNumberFormat="1" applyFont="1" applyFill="1" applyAlignment="1">
      <alignment horizontal="center" vertical="center"/>
    </xf>
    <xf numFmtId="0" fontId="10" fillId="4" borderId="0" xfId="0" applyFont="1" applyFill="1" applyAlignment="1">
      <alignment horizontal="center" vertical="center"/>
    </xf>
    <xf numFmtId="0" fontId="10" fillId="4" borderId="0" xfId="0" applyFont="1" applyFill="1"/>
    <xf numFmtId="0" fontId="28" fillId="4" borderId="44"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3" xfId="0" applyFont="1" applyFill="1" applyBorder="1" applyAlignment="1">
      <alignment horizontal="center" vertical="center"/>
    </xf>
    <xf numFmtId="164" fontId="28" fillId="4" borderId="3" xfId="0" applyNumberFormat="1" applyFont="1" applyFill="1" applyBorder="1" applyAlignment="1">
      <alignment horizontal="center" vertical="center"/>
    </xf>
    <xf numFmtId="165" fontId="28" fillId="4" borderId="3" xfId="0" applyNumberFormat="1" applyFont="1" applyFill="1" applyBorder="1" applyAlignment="1">
      <alignment horizontal="center" vertical="center"/>
    </xf>
    <xf numFmtId="164" fontId="28" fillId="4" borderId="3" xfId="0" applyNumberFormat="1" applyFont="1" applyFill="1" applyBorder="1" applyAlignment="1">
      <alignment horizontal="center" vertical="center" wrapText="1"/>
    </xf>
    <xf numFmtId="0" fontId="29" fillId="0" borderId="1" xfId="0" applyFont="1" applyBorder="1" applyAlignment="1">
      <alignment horizontal="center"/>
    </xf>
    <xf numFmtId="0" fontId="30" fillId="0" borderId="1" xfId="0" applyFont="1" applyBorder="1" applyAlignment="1">
      <alignment horizontal="center" vertical="center" wrapText="1"/>
    </xf>
    <xf numFmtId="0" fontId="28" fillId="4" borderId="1" xfId="0" applyFont="1" applyFill="1" applyBorder="1" applyAlignment="1">
      <alignment horizontal="center" vertical="center" wrapText="1"/>
    </xf>
    <xf numFmtId="49" fontId="9" fillId="0" borderId="4" xfId="1" applyNumberFormat="1" applyFont="1" applyFill="1" applyBorder="1" applyAlignment="1">
      <alignment horizontal="center" vertical="center"/>
    </xf>
    <xf numFmtId="49" fontId="9" fillId="0" borderId="4" xfId="1" applyNumberFormat="1" applyFont="1" applyFill="1" applyBorder="1" applyAlignment="1">
      <alignment vertical="top"/>
    </xf>
    <xf numFmtId="4" fontId="8" fillId="0" borderId="4" xfId="1" applyNumberFormat="1" applyFont="1" applyFill="1" applyBorder="1" applyAlignment="1">
      <alignment horizontal="center" vertical="top"/>
    </xf>
    <xf numFmtId="4" fontId="9" fillId="0" borderId="4" xfId="1" applyNumberFormat="1" applyFont="1" applyFill="1" applyBorder="1" applyAlignment="1">
      <alignment horizontal="center" vertical="center" wrapText="1"/>
    </xf>
    <xf numFmtId="4" fontId="32" fillId="0" borderId="4" xfId="1" applyNumberFormat="1" applyFont="1" applyFill="1" applyBorder="1" applyAlignment="1">
      <alignment horizontal="center" vertical="center" wrapText="1"/>
    </xf>
    <xf numFmtId="49" fontId="9" fillId="0" borderId="4" xfId="4" applyNumberFormat="1" applyFont="1" applyFill="1" applyBorder="1" applyAlignment="1">
      <alignment horizontal="center" vertical="center"/>
    </xf>
    <xf numFmtId="165" fontId="6" fillId="0" borderId="4" xfId="5" applyNumberFormat="1" applyFont="1" applyFill="1" applyBorder="1" applyAlignment="1" applyProtection="1">
      <alignment horizontal="center" vertical="center" wrapText="1"/>
      <protection hidden="1"/>
    </xf>
    <xf numFmtId="0" fontId="32" fillId="0" borderId="0" xfId="5" applyFont="1" applyFill="1" applyBorder="1" applyAlignment="1" applyProtection="1">
      <alignment horizontal="center" vertical="center" wrapText="1"/>
      <protection hidden="1"/>
    </xf>
    <xf numFmtId="0" fontId="6" fillId="0" borderId="0" xfId="5" applyFont="1" applyFill="1" applyBorder="1" applyAlignment="1" applyProtection="1">
      <alignment horizontal="left" vertical="center" wrapText="1"/>
      <protection hidden="1"/>
    </xf>
    <xf numFmtId="164" fontId="6" fillId="0" borderId="0" xfId="5" applyNumberFormat="1" applyFont="1" applyFill="1" applyBorder="1" applyAlignment="1" applyProtection="1">
      <alignment horizontal="center" vertical="center" wrapText="1"/>
      <protection hidden="1"/>
    </xf>
    <xf numFmtId="0" fontId="6" fillId="0" borderId="0" xfId="5" applyFont="1" applyFill="1" applyBorder="1" applyAlignment="1" applyProtection="1">
      <alignment horizontal="center" vertical="center" wrapText="1"/>
      <protection hidden="1"/>
    </xf>
    <xf numFmtId="0" fontId="6" fillId="0" borderId="1" xfId="5" applyFont="1" applyFill="1" applyBorder="1" applyAlignment="1" applyProtection="1">
      <alignment horizontal="left" vertical="center" wrapText="1"/>
      <protection hidden="1"/>
    </xf>
    <xf numFmtId="164" fontId="6" fillId="0" borderId="1" xfId="5" applyNumberFormat="1" applyFont="1" applyFill="1" applyBorder="1" applyAlignment="1" applyProtection="1">
      <alignment horizontal="center" vertical="center" wrapText="1"/>
      <protection hidden="1"/>
    </xf>
    <xf numFmtId="0" fontId="32" fillId="0" borderId="1" xfId="5" applyFont="1" applyFill="1" applyBorder="1" applyAlignment="1" applyProtection="1">
      <alignment horizontal="left" vertical="center" wrapText="1"/>
      <protection hidden="1"/>
    </xf>
    <xf numFmtId="164" fontId="32" fillId="0" borderId="1" xfId="5" applyNumberFormat="1" applyFont="1" applyFill="1" applyBorder="1" applyAlignment="1" applyProtection="1">
      <alignment horizontal="center" vertical="center" wrapText="1"/>
      <protection hidden="1"/>
    </xf>
    <xf numFmtId="0" fontId="2" fillId="0" borderId="0" xfId="1" applyFill="1"/>
    <xf numFmtId="0" fontId="14" fillId="0" borderId="0" xfId="1" applyFont="1" applyFill="1" applyAlignment="1">
      <alignment horizontal="center" vertical="center"/>
    </xf>
    <xf numFmtId="164" fontId="44" fillId="0" borderId="4" xfId="5" applyNumberFormat="1" applyFont="1" applyFill="1" applyBorder="1" applyAlignment="1">
      <alignment horizontal="center" vertical="center" wrapText="1"/>
    </xf>
    <xf numFmtId="0" fontId="4" fillId="0" borderId="0" xfId="5" applyFont="1" applyFill="1" applyBorder="1" applyAlignment="1">
      <alignment horizontal="center" vertical="center"/>
    </xf>
    <xf numFmtId="164" fontId="4" fillId="0" borderId="23" xfId="5" applyNumberFormat="1" applyFont="1" applyFill="1" applyBorder="1" applyAlignment="1">
      <alignment horizontal="center" vertical="center" wrapText="1"/>
    </xf>
    <xf numFmtId="164" fontId="4" fillId="0" borderId="0" xfId="5" applyNumberFormat="1" applyFont="1" applyFill="1" applyBorder="1" applyAlignment="1">
      <alignment horizontal="center" vertical="center" wrapText="1"/>
    </xf>
    <xf numFmtId="0" fontId="1" fillId="0" borderId="0" xfId="5" applyFont="1" applyFill="1" applyAlignment="1">
      <alignment horizontal="center" vertical="center"/>
    </xf>
    <xf numFmtId="0" fontId="2" fillId="0" borderId="0" xfId="1" applyFill="1" applyProtection="1">
      <protection locked="0"/>
    </xf>
    <xf numFmtId="0" fontId="14" fillId="0" borderId="0" xfId="1" applyFont="1" applyFill="1" applyAlignment="1" applyProtection="1">
      <alignment horizontal="center" vertical="center"/>
      <protection locked="0"/>
    </xf>
    <xf numFmtId="1" fontId="16" fillId="0" borderId="4" xfId="1" applyNumberFormat="1" applyFont="1" applyFill="1" applyBorder="1" applyAlignment="1" applyProtection="1">
      <alignment horizontal="center" vertical="center" wrapText="1"/>
      <protection locked="0"/>
    </xf>
    <xf numFmtId="166" fontId="16" fillId="0" borderId="4" xfId="1" applyNumberFormat="1" applyFont="1" applyFill="1" applyBorder="1" applyAlignment="1" applyProtection="1">
      <alignment horizontal="center" vertical="center" wrapText="1"/>
      <protection locked="0"/>
    </xf>
    <xf numFmtId="0" fontId="2" fillId="0" borderId="0" xfId="1" applyFill="1" applyAlignment="1" applyProtection="1">
      <alignment horizontal="center" vertical="center" wrapText="1"/>
      <protection locked="0"/>
    </xf>
    <xf numFmtId="0" fontId="14" fillId="0" borderId="0" xfId="1" applyFont="1" applyFill="1" applyAlignment="1" applyProtection="1">
      <alignment horizontal="center" vertical="center" wrapText="1"/>
      <protection locked="0"/>
    </xf>
    <xf numFmtId="0" fontId="16" fillId="0" borderId="11" xfId="1" applyFont="1" applyFill="1" applyBorder="1" applyAlignment="1">
      <alignment horizontal="center" vertical="center" wrapText="1"/>
    </xf>
    <xf numFmtId="49" fontId="16" fillId="0" borderId="11" xfId="1" applyNumberFormat="1" applyFont="1" applyFill="1" applyBorder="1" applyAlignment="1">
      <alignment horizontal="center" vertical="center"/>
    </xf>
    <xf numFmtId="0" fontId="16" fillId="0" borderId="11" xfId="1" applyFont="1" applyFill="1" applyBorder="1" applyAlignment="1">
      <alignment horizontal="left" vertical="center" wrapText="1"/>
    </xf>
    <xf numFmtId="4" fontId="16" fillId="0" borderId="11" xfId="1" applyNumberFormat="1" applyFont="1" applyFill="1" applyBorder="1" applyAlignment="1">
      <alignment horizontal="center" vertical="center"/>
    </xf>
    <xf numFmtId="0" fontId="16" fillId="0" borderId="11" xfId="1" applyFont="1" applyFill="1" applyBorder="1" applyAlignment="1">
      <alignment horizontal="center" vertical="center"/>
    </xf>
    <xf numFmtId="164" fontId="16" fillId="0" borderId="11" xfId="1" applyNumberFormat="1" applyFont="1" applyFill="1" applyBorder="1" applyAlignment="1">
      <alignment horizontal="center" vertical="center" wrapText="1"/>
    </xf>
    <xf numFmtId="0" fontId="2" fillId="0" borderId="0" xfId="1" applyFill="1" applyAlignment="1">
      <alignment horizontal="center" vertical="center"/>
    </xf>
    <xf numFmtId="0" fontId="16" fillId="0" borderId="12"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2" xfId="1" applyFont="1" applyFill="1" applyBorder="1" applyAlignment="1">
      <alignment horizontal="left" vertical="center" wrapText="1"/>
    </xf>
    <xf numFmtId="4" fontId="16" fillId="0" borderId="12" xfId="1" applyNumberFormat="1" applyFont="1" applyFill="1" applyBorder="1" applyAlignment="1">
      <alignment horizontal="center" vertical="center"/>
    </xf>
    <xf numFmtId="164" fontId="16" fillId="0" borderId="12" xfId="1" applyNumberFormat="1" applyFont="1" applyFill="1" applyBorder="1" applyAlignment="1">
      <alignment horizontal="center" vertical="center" wrapText="1"/>
    </xf>
    <xf numFmtId="0" fontId="39" fillId="0" borderId="0" xfId="1" applyFont="1" applyFill="1"/>
    <xf numFmtId="0" fontId="39" fillId="0" borderId="0" xfId="1" applyFont="1" applyFill="1" applyAlignment="1">
      <alignment horizontal="center" vertical="center"/>
    </xf>
    <xf numFmtId="49" fontId="16" fillId="0" borderId="12" xfId="1" applyNumberFormat="1" applyFont="1" applyFill="1" applyBorder="1" applyAlignment="1">
      <alignment horizontal="center" vertical="center" wrapText="1"/>
    </xf>
    <xf numFmtId="2" fontId="16" fillId="0" borderId="12" xfId="1" applyNumberFormat="1" applyFont="1" applyFill="1" applyBorder="1" applyAlignment="1">
      <alignment horizontal="center" vertical="center"/>
    </xf>
    <xf numFmtId="2" fontId="2" fillId="0" borderId="0" xfId="1" applyNumberFormat="1" applyFill="1" applyAlignment="1">
      <alignment horizontal="center" vertical="center"/>
    </xf>
    <xf numFmtId="49" fontId="16" fillId="0" borderId="12" xfId="1" applyNumberFormat="1" applyFont="1" applyFill="1" applyBorder="1" applyAlignment="1">
      <alignment horizontal="center" vertical="center"/>
    </xf>
    <xf numFmtId="49" fontId="16" fillId="0" borderId="12" xfId="5" applyNumberFormat="1" applyFont="1" applyFill="1" applyBorder="1" applyAlignment="1">
      <alignment horizontal="center" vertical="center" wrapText="1"/>
    </xf>
    <xf numFmtId="0" fontId="16" fillId="0" borderId="12" xfId="5" applyFont="1" applyFill="1" applyBorder="1" applyAlignment="1">
      <alignment horizontal="left" vertical="center" wrapText="1"/>
    </xf>
    <xf numFmtId="0" fontId="16" fillId="0" borderId="12" xfId="5"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24" xfId="1" applyFont="1" applyFill="1" applyBorder="1" applyAlignment="1">
      <alignment horizontal="center" vertical="center"/>
    </xf>
    <xf numFmtId="0" fontId="16" fillId="0" borderId="24" xfId="1" applyFont="1" applyFill="1" applyBorder="1" applyAlignment="1">
      <alignment horizontal="left" vertical="center" wrapText="1"/>
    </xf>
    <xf numFmtId="4" fontId="16" fillId="0" borderId="24" xfId="1" applyNumberFormat="1" applyFont="1" applyFill="1" applyBorder="1" applyAlignment="1">
      <alignment horizontal="center" vertical="center"/>
    </xf>
    <xf numFmtId="164" fontId="16" fillId="0" borderId="24" xfId="1" applyNumberFormat="1" applyFont="1" applyFill="1" applyBorder="1" applyAlignment="1">
      <alignment horizontal="center" vertical="center" wrapText="1"/>
    </xf>
    <xf numFmtId="164" fontId="40" fillId="0" borderId="4" xfId="1" applyNumberFormat="1" applyFont="1" applyFill="1" applyBorder="1" applyAlignment="1">
      <alignment horizontal="center" vertical="center" wrapText="1"/>
    </xf>
    <xf numFmtId="0" fontId="14" fillId="0" borderId="0" xfId="1" applyFont="1" applyFill="1" applyAlignment="1">
      <alignment horizontal="center" vertical="center" wrapText="1"/>
    </xf>
    <xf numFmtId="0" fontId="16" fillId="0" borderId="0" xfId="1" applyFont="1" applyFill="1" applyAlignment="1">
      <alignment horizontal="center" vertical="center"/>
    </xf>
    <xf numFmtId="0" fontId="10" fillId="0" borderId="0" xfId="1" applyFont="1" applyFill="1" applyAlignment="1">
      <alignment horizontal="left" vertical="center" wrapText="1"/>
    </xf>
    <xf numFmtId="164" fontId="2" fillId="0" borderId="0" xfId="1" applyNumberFormat="1" applyFill="1"/>
    <xf numFmtId="164" fontId="16" fillId="0" borderId="4" xfId="5" applyNumberFormat="1" applyFont="1" applyFill="1" applyBorder="1" applyAlignment="1">
      <alignment horizontal="center" vertical="center" wrapText="1"/>
    </xf>
    <xf numFmtId="164" fontId="1" fillId="0" borderId="19" xfId="5" applyNumberFormat="1" applyFont="1" applyFill="1" applyBorder="1"/>
    <xf numFmtId="164" fontId="16" fillId="0" borderId="4" xfId="1" applyNumberFormat="1" applyFont="1" applyFill="1" applyBorder="1" applyAlignment="1" applyProtection="1">
      <alignment horizontal="center" vertical="center" wrapText="1"/>
      <protection locked="0"/>
    </xf>
    <xf numFmtId="164" fontId="16" fillId="0" borderId="11" xfId="1" applyNumberFormat="1" applyFont="1" applyFill="1" applyBorder="1" applyAlignment="1">
      <alignment horizontal="center" vertical="center"/>
    </xf>
    <xf numFmtId="164" fontId="16" fillId="0" borderId="12" xfId="1" applyNumberFormat="1" applyFont="1" applyFill="1" applyBorder="1" applyAlignment="1">
      <alignment horizontal="center" vertical="center"/>
    </xf>
    <xf numFmtId="164" fontId="16" fillId="0" borderId="24" xfId="1" applyNumberFormat="1" applyFont="1" applyFill="1" applyBorder="1" applyAlignment="1">
      <alignment horizontal="center" vertical="center"/>
    </xf>
    <xf numFmtId="49" fontId="9" fillId="0" borderId="4" xfId="4" applyNumberFormat="1" applyFont="1" applyFill="1" applyBorder="1" applyAlignment="1">
      <alignment horizontal="center" vertical="top"/>
    </xf>
    <xf numFmtId="0" fontId="9" fillId="0" borderId="4" xfId="4" applyFont="1" applyFill="1" applyBorder="1" applyAlignment="1">
      <alignment vertical="top" wrapText="1"/>
    </xf>
    <xf numFmtId="2" fontId="9" fillId="0" borderId="4" xfId="4" applyNumberFormat="1" applyFont="1" applyFill="1" applyBorder="1" applyAlignment="1">
      <alignment horizontal="center" vertical="center"/>
    </xf>
    <xf numFmtId="49" fontId="8" fillId="0" borderId="4" xfId="4" applyNumberFormat="1" applyFont="1" applyFill="1" applyBorder="1" applyAlignment="1">
      <alignment horizontal="center" vertical="center"/>
    </xf>
    <xf numFmtId="9" fontId="9" fillId="0" borderId="0" xfId="8" applyFont="1" applyFill="1"/>
    <xf numFmtId="0" fontId="4" fillId="0" borderId="4" xfId="5" applyFont="1" applyFill="1" applyBorder="1" applyAlignment="1">
      <alignment horizontal="left" vertical="center" wrapText="1"/>
    </xf>
    <xf numFmtId="165" fontId="9" fillId="0" borderId="4" xfId="5" applyNumberFormat="1" applyFont="1" applyFill="1" applyBorder="1" applyAlignment="1">
      <alignment horizontal="center" vertical="center" wrapText="1"/>
    </xf>
    <xf numFmtId="166" fontId="9" fillId="0" borderId="4" xfId="5" applyNumberFormat="1" applyFont="1" applyFill="1" applyBorder="1" applyAlignment="1">
      <alignment horizontal="center" vertical="center"/>
    </xf>
    <xf numFmtId="0" fontId="4" fillId="0" borderId="4" xfId="4" applyFont="1" applyFill="1" applyBorder="1" applyAlignment="1">
      <alignment horizontal="left" vertical="center" wrapText="1"/>
    </xf>
    <xf numFmtId="166" fontId="8" fillId="0" borderId="13" xfId="5" applyNumberFormat="1" applyFont="1" applyFill="1" applyBorder="1" applyAlignment="1">
      <alignment horizontal="center" vertical="center"/>
    </xf>
    <xf numFmtId="164" fontId="4" fillId="0" borderId="4" xfId="5" applyNumberFormat="1" applyFont="1" applyFill="1" applyBorder="1" applyAlignment="1">
      <alignment horizontal="center" vertical="center" wrapText="1"/>
    </xf>
    <xf numFmtId="0" fontId="4" fillId="0" borderId="4" xfId="4" applyFont="1" applyFill="1" applyBorder="1" applyAlignment="1">
      <alignment horizontal="center" vertical="center" wrapText="1"/>
    </xf>
    <xf numFmtId="164" fontId="9" fillId="0" borderId="4" xfId="4" applyNumberFormat="1" applyFont="1" applyFill="1" applyBorder="1" applyAlignment="1">
      <alignment horizontal="center" vertical="center" wrapText="1"/>
    </xf>
    <xf numFmtId="166" fontId="9" fillId="0" borderId="4" xfId="4" applyNumberFormat="1" applyFont="1" applyFill="1" applyBorder="1" applyAlignment="1">
      <alignment horizontal="center" vertical="center"/>
    </xf>
    <xf numFmtId="49" fontId="9" fillId="0" borderId="4" xfId="1" applyNumberFormat="1" applyFont="1" applyFill="1" applyBorder="1" applyAlignment="1">
      <alignment horizontal="center" vertical="center" wrapText="1"/>
    </xf>
    <xf numFmtId="49" fontId="9" fillId="0" borderId="4" xfId="1" applyNumberFormat="1" applyFont="1" applyFill="1" applyBorder="1" applyAlignment="1">
      <alignment horizontal="left" vertical="center" wrapText="1"/>
    </xf>
    <xf numFmtId="164" fontId="9" fillId="0" borderId="4" xfId="1" applyNumberFormat="1" applyFont="1" applyFill="1" applyBorder="1" applyAlignment="1">
      <alignment horizontal="center" vertical="center"/>
    </xf>
    <xf numFmtId="2" fontId="4" fillId="0" borderId="4" xfId="1" applyNumberFormat="1" applyFont="1" applyFill="1" applyBorder="1" applyAlignment="1">
      <alignment horizontal="center" vertical="center" wrapText="1"/>
    </xf>
    <xf numFmtId="164" fontId="9" fillId="0" borderId="4" xfId="1" applyNumberFormat="1" applyFont="1" applyFill="1" applyBorder="1" applyAlignment="1">
      <alignment horizontal="center" vertical="center" wrapText="1"/>
    </xf>
    <xf numFmtId="0" fontId="8" fillId="0" borderId="0" xfId="1" applyFont="1" applyFill="1"/>
    <xf numFmtId="0" fontId="4" fillId="0" borderId="4" xfId="1" applyFont="1" applyFill="1" applyBorder="1" applyAlignment="1">
      <alignment horizontal="center" vertical="center"/>
    </xf>
    <xf numFmtId="0" fontId="4" fillId="0" borderId="4" xfId="1" applyFont="1" applyFill="1" applyBorder="1" applyAlignment="1">
      <alignment horizontal="left" vertical="center" wrapText="1"/>
    </xf>
    <xf numFmtId="166" fontId="9" fillId="0" borderId="4" xfId="1" applyNumberFormat="1" applyFont="1" applyFill="1" applyBorder="1" applyAlignment="1">
      <alignment horizontal="center" vertical="center"/>
    </xf>
    <xf numFmtId="0" fontId="9" fillId="0" borderId="5" xfId="1" applyFont="1" applyFill="1" applyBorder="1" applyAlignment="1">
      <alignment horizontal="center" vertical="center"/>
    </xf>
    <xf numFmtId="49" fontId="4" fillId="0" borderId="4" xfId="1" applyNumberFormat="1" applyFont="1" applyFill="1" applyBorder="1" applyAlignment="1">
      <alignment horizontal="center" vertical="center" wrapText="1"/>
    </xf>
    <xf numFmtId="0" fontId="4" fillId="0" borderId="4" xfId="1" applyNumberFormat="1" applyFont="1" applyFill="1" applyBorder="1" applyAlignment="1">
      <alignment horizontal="left" vertical="center" wrapText="1"/>
    </xf>
    <xf numFmtId="49" fontId="4" fillId="0" borderId="4" xfId="1" applyNumberFormat="1" applyFont="1" applyFill="1" applyBorder="1" applyAlignment="1">
      <alignment wrapText="1"/>
    </xf>
    <xf numFmtId="0" fontId="19" fillId="0" borderId="4" xfId="2" applyFont="1" applyFill="1" applyBorder="1" applyAlignment="1">
      <alignment vertical="top" wrapText="1"/>
    </xf>
    <xf numFmtId="169" fontId="47" fillId="0" borderId="12" xfId="0" applyNumberFormat="1" applyFont="1" applyFill="1" applyBorder="1" applyAlignment="1">
      <alignment vertical="top" wrapText="1"/>
    </xf>
    <xf numFmtId="9" fontId="47" fillId="0" borderId="12" xfId="7" applyFont="1" applyFill="1" applyBorder="1" applyAlignment="1">
      <alignment horizontal="center" vertical="top" wrapText="1"/>
    </xf>
    <xf numFmtId="170" fontId="47" fillId="0" borderId="12" xfId="0"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xf>
    <xf numFmtId="49" fontId="9" fillId="0" borderId="1" xfId="1" applyNumberFormat="1" applyFont="1" applyFill="1" applyBorder="1" applyAlignment="1">
      <alignment horizontal="right" vertical="center"/>
    </xf>
    <xf numFmtId="171" fontId="9" fillId="0" borderId="1" xfId="1" applyNumberFormat="1" applyFont="1" applyFill="1" applyBorder="1" applyAlignment="1">
      <alignment horizontal="center" vertical="center"/>
    </xf>
    <xf numFmtId="49" fontId="33" fillId="0" borderId="1" xfId="1" applyNumberFormat="1" applyFont="1" applyFill="1" applyBorder="1" applyAlignment="1">
      <alignment horizontal="right" vertical="center"/>
    </xf>
    <xf numFmtId="171" fontId="33" fillId="0" borderId="1" xfId="1" applyNumberFormat="1" applyFont="1" applyFill="1" applyBorder="1" applyAlignment="1">
      <alignment horizontal="center" vertical="center"/>
    </xf>
    <xf numFmtId="4" fontId="9" fillId="0" borderId="4" xfId="1" applyNumberFormat="1" applyFont="1" applyFill="1" applyBorder="1" applyAlignment="1">
      <alignment horizontal="center" vertical="center"/>
    </xf>
    <xf numFmtId="0" fontId="9" fillId="0" borderId="4" xfId="1" applyFont="1" applyFill="1" applyBorder="1" applyAlignment="1">
      <alignment vertical="center" wrapText="1"/>
    </xf>
    <xf numFmtId="0" fontId="11" fillId="0" borderId="4" xfId="0" applyFont="1" applyFill="1" applyBorder="1" applyAlignment="1">
      <alignment horizontal="center" vertical="center"/>
    </xf>
    <xf numFmtId="0" fontId="0" fillId="0" borderId="4" xfId="0" applyFill="1" applyBorder="1" applyAlignment="1">
      <alignment horizontal="center" vertical="center"/>
    </xf>
    <xf numFmtId="164" fontId="49" fillId="0" borderId="12" xfId="0" applyNumberFormat="1" applyFont="1" applyFill="1" applyBorder="1" applyAlignment="1">
      <alignment horizontal="right" vertical="center" wrapText="1"/>
    </xf>
    <xf numFmtId="0" fontId="38" fillId="0" borderId="4" xfId="0" applyFont="1" applyFill="1" applyBorder="1" applyAlignment="1">
      <alignment horizontal="center" vertical="center"/>
    </xf>
    <xf numFmtId="0" fontId="37" fillId="0" borderId="4" xfId="0" applyFont="1" applyFill="1" applyBorder="1" applyAlignment="1">
      <alignment horizontal="center" vertical="center"/>
    </xf>
    <xf numFmtId="0" fontId="42" fillId="0" borderId="4" xfId="0" applyFont="1" applyFill="1" applyBorder="1" applyAlignment="1">
      <alignment horizontal="center" vertical="center"/>
    </xf>
    <xf numFmtId="164" fontId="9" fillId="0" borderId="0" xfId="1" applyNumberFormat="1" applyFont="1" applyFill="1"/>
    <xf numFmtId="164" fontId="4" fillId="0" borderId="0" xfId="6" applyNumberFormat="1" applyFont="1" applyFill="1" applyAlignment="1">
      <alignment horizontal="center" vertical="center"/>
    </xf>
    <xf numFmtId="164" fontId="33" fillId="0" borderId="0" xfId="6" applyNumberFormat="1" applyFont="1" applyFill="1" applyAlignment="1">
      <alignment horizontal="center" vertical="center"/>
    </xf>
    <xf numFmtId="164" fontId="39" fillId="0" borderId="0" xfId="0" applyNumberFormat="1" applyFont="1" applyFill="1"/>
    <xf numFmtId="9" fontId="4" fillId="0" borderId="0" xfId="7" applyFont="1" applyFill="1" applyAlignment="1">
      <alignment horizontal="center" vertical="center"/>
    </xf>
    <xf numFmtId="164" fontId="9" fillId="0" borderId="0" xfId="1" applyNumberFormat="1" applyFont="1" applyFill="1" applyAlignment="1">
      <alignment horizontal="center" vertical="center"/>
    </xf>
    <xf numFmtId="49" fontId="9" fillId="0" borderId="25" xfId="1" applyNumberFormat="1" applyFont="1" applyFill="1" applyBorder="1" applyAlignment="1">
      <alignment horizontal="center" vertical="center"/>
    </xf>
    <xf numFmtId="164" fontId="9" fillId="0" borderId="0" xfId="1" applyNumberFormat="1" applyFont="1" applyFill="1" applyAlignment="1">
      <alignment horizontal="center" vertical="center"/>
    </xf>
    <xf numFmtId="49" fontId="9" fillId="0" borderId="25" xfId="1" applyNumberFormat="1" applyFont="1" applyFill="1" applyBorder="1" applyAlignment="1">
      <alignment horizontal="center" vertical="center"/>
    </xf>
    <xf numFmtId="49" fontId="9" fillId="0" borderId="4" xfId="1" applyNumberFormat="1" applyFont="1" applyFill="1" applyBorder="1" applyAlignment="1">
      <alignment horizontal="right" vertical="center"/>
    </xf>
    <xf numFmtId="0" fontId="9" fillId="0" borderId="30" xfId="1" applyFont="1" applyFill="1" applyBorder="1" applyAlignment="1">
      <alignment horizontal="center" vertical="center"/>
    </xf>
    <xf numFmtId="0" fontId="9" fillId="0" borderId="23" xfId="1" applyFont="1" applyFill="1" applyBorder="1" applyAlignment="1">
      <alignment horizontal="center" vertical="center"/>
    </xf>
    <xf numFmtId="0" fontId="41" fillId="0" borderId="32" xfId="1" applyFont="1" applyFill="1" applyBorder="1" applyAlignment="1">
      <alignment horizontal="right" vertical="center" wrapText="1"/>
    </xf>
    <xf numFmtId="0" fontId="41" fillId="0" borderId="25" xfId="1" applyFont="1" applyFill="1" applyBorder="1" applyAlignment="1">
      <alignment horizontal="right" vertical="center" wrapText="1"/>
    </xf>
    <xf numFmtId="0" fontId="41" fillId="0" borderId="33" xfId="1" applyFont="1" applyFill="1" applyBorder="1" applyAlignment="1">
      <alignment horizontal="right" vertical="center" wrapText="1"/>
    </xf>
    <xf numFmtId="0" fontId="12" fillId="0" borderId="3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3" xfId="0" applyFont="1" applyBorder="1" applyAlignment="1">
      <alignment horizontal="center" vertical="center" wrapText="1"/>
    </xf>
    <xf numFmtId="0" fontId="14" fillId="0" borderId="36" xfId="1" applyFont="1" applyFill="1" applyBorder="1" applyAlignment="1">
      <alignment horizontal="left" vertical="center" wrapText="1"/>
    </xf>
    <xf numFmtId="0" fontId="14" fillId="0" borderId="41" xfId="1" applyFont="1" applyFill="1" applyBorder="1" applyAlignment="1">
      <alignment horizontal="left" vertical="center" wrapText="1"/>
    </xf>
    <xf numFmtId="0" fontId="14" fillId="0" borderId="37" xfId="1" applyFont="1" applyFill="1" applyBorder="1" applyAlignment="1">
      <alignment horizontal="left" vertical="center" wrapText="1"/>
    </xf>
    <xf numFmtId="0" fontId="14" fillId="0" borderId="43" xfId="1" applyFont="1" applyFill="1" applyBorder="1" applyAlignment="1">
      <alignment horizontal="left" vertical="center" wrapText="1"/>
    </xf>
    <xf numFmtId="0" fontId="14" fillId="0" borderId="20" xfId="1" applyFont="1" applyFill="1" applyBorder="1" applyAlignment="1">
      <alignment horizontal="left" vertical="center" wrapText="1"/>
    </xf>
    <xf numFmtId="0" fontId="14" fillId="0" borderId="28" xfId="1" applyFont="1" applyFill="1" applyBorder="1" applyAlignment="1">
      <alignment horizontal="left" vertical="center" wrapText="1"/>
    </xf>
    <xf numFmtId="0" fontId="14" fillId="0" borderId="34" xfId="1" applyFont="1" applyFill="1" applyBorder="1" applyAlignment="1">
      <alignment horizontal="left" vertical="center" wrapText="1"/>
    </xf>
    <xf numFmtId="0" fontId="14" fillId="0" borderId="42" xfId="1" applyFont="1" applyFill="1" applyBorder="1" applyAlignment="1">
      <alignment horizontal="left" vertical="center" wrapText="1"/>
    </xf>
    <xf numFmtId="0" fontId="14" fillId="0" borderId="35" xfId="1" applyFont="1" applyFill="1" applyBorder="1" applyAlignment="1">
      <alignment horizontal="left" vertical="center" wrapText="1"/>
    </xf>
    <xf numFmtId="4" fontId="32" fillId="0" borderId="13" xfId="1" applyNumberFormat="1" applyFont="1" applyFill="1" applyBorder="1" applyAlignment="1">
      <alignment horizontal="right" vertical="center" wrapText="1"/>
    </xf>
    <xf numFmtId="0" fontId="32" fillId="0" borderId="31" xfId="5" applyFont="1" applyFill="1" applyBorder="1" applyAlignment="1">
      <alignment horizontal="right" vertical="center"/>
    </xf>
    <xf numFmtId="0" fontId="32" fillId="0" borderId="27" xfId="5" applyFont="1" applyFill="1" applyBorder="1" applyAlignment="1">
      <alignment horizontal="right" vertical="center"/>
    </xf>
    <xf numFmtId="0" fontId="32" fillId="0" borderId="29" xfId="5" applyFont="1" applyFill="1" applyBorder="1" applyAlignment="1">
      <alignment horizontal="right" vertical="center"/>
    </xf>
    <xf numFmtId="175" fontId="32" fillId="0" borderId="5" xfId="0" applyNumberFormat="1" applyFont="1" applyFill="1" applyBorder="1" applyAlignment="1">
      <alignment horizontal="center" vertical="center"/>
    </xf>
    <xf numFmtId="0" fontId="14" fillId="0" borderId="4" xfId="1" applyFont="1" applyFill="1" applyBorder="1" applyAlignment="1">
      <alignment horizontal="right" vertical="center" wrapText="1"/>
    </xf>
    <xf numFmtId="0" fontId="9" fillId="0" borderId="4" xfId="1" applyFont="1" applyFill="1" applyBorder="1" applyAlignment="1">
      <alignment horizontal="center" vertical="center"/>
    </xf>
    <xf numFmtId="0" fontId="5" fillId="0" borderId="11"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5" fillId="0" borderId="13" xfId="5" applyFont="1" applyFill="1" applyBorder="1" applyAlignment="1">
      <alignment horizontal="center" vertical="center" wrapText="1"/>
    </xf>
    <xf numFmtId="0" fontId="32" fillId="0" borderId="5" xfId="6" applyFont="1" applyFill="1" applyBorder="1" applyAlignment="1">
      <alignment horizontal="right" vertical="center" wrapText="1"/>
    </xf>
    <xf numFmtId="0" fontId="4" fillId="0" borderId="4" xfId="5" applyFont="1" applyFill="1" applyBorder="1" applyAlignment="1">
      <alignment horizontal="center" vertical="center"/>
    </xf>
    <xf numFmtId="0" fontId="12" fillId="0" borderId="31"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5" fillId="0" borderId="11" xfId="6" applyFont="1" applyFill="1" applyBorder="1" applyAlignment="1">
      <alignment horizontal="center" vertical="center"/>
    </xf>
    <xf numFmtId="0" fontId="5" fillId="0" borderId="17" xfId="6" applyFont="1" applyFill="1" applyBorder="1" applyAlignment="1">
      <alignment horizontal="center" vertical="center"/>
    </xf>
    <xf numFmtId="0" fontId="5" fillId="0" borderId="12" xfId="6" applyFont="1" applyFill="1" applyBorder="1" applyAlignment="1">
      <alignment horizontal="center" vertical="center"/>
    </xf>
    <xf numFmtId="0" fontId="5" fillId="0" borderId="13" xfId="6" applyFont="1" applyFill="1" applyBorder="1" applyAlignment="1">
      <alignment horizontal="center" vertical="center"/>
    </xf>
    <xf numFmtId="0" fontId="32" fillId="0" borderId="4" xfId="5" applyFont="1" applyFill="1" applyBorder="1" applyAlignment="1">
      <alignment horizontal="center" vertical="center"/>
    </xf>
    <xf numFmtId="0" fontId="9" fillId="0" borderId="4" xfId="1" applyFont="1" applyFill="1" applyBorder="1" applyAlignment="1">
      <alignment horizontal="left" vertical="top" wrapText="1"/>
    </xf>
    <xf numFmtId="0" fontId="5" fillId="0" borderId="11" xfId="5" applyFont="1" applyFill="1" applyBorder="1" applyAlignment="1">
      <alignment horizontal="center" vertical="center"/>
    </xf>
    <xf numFmtId="0" fontId="5" fillId="0" borderId="12" xfId="5" applyFont="1" applyFill="1" applyBorder="1" applyAlignment="1">
      <alignment horizontal="center" vertical="center"/>
    </xf>
    <xf numFmtId="0" fontId="32" fillId="0" borderId="30" xfId="5" applyFont="1" applyFill="1" applyBorder="1" applyAlignment="1">
      <alignment horizontal="right" vertical="center" wrapText="1"/>
    </xf>
    <xf numFmtId="0" fontId="32" fillId="0" borderId="32" xfId="5" applyFont="1" applyFill="1" applyBorder="1" applyAlignment="1">
      <alignment horizontal="right" vertical="center" wrapText="1"/>
    </xf>
    <xf numFmtId="0" fontId="32" fillId="0" borderId="38" xfId="5" applyFont="1" applyFill="1" applyBorder="1" applyAlignment="1">
      <alignment horizontal="right" vertical="center" wrapText="1"/>
    </xf>
    <xf numFmtId="0" fontId="32" fillId="0" borderId="33" xfId="5" applyFont="1" applyFill="1" applyBorder="1" applyAlignment="1">
      <alignment horizontal="right" vertical="center" wrapText="1"/>
    </xf>
    <xf numFmtId="0" fontId="32" fillId="0" borderId="7" xfId="5" applyFont="1" applyFill="1" applyBorder="1" applyAlignment="1">
      <alignment horizontal="center" vertical="center" wrapText="1"/>
    </xf>
    <xf numFmtId="0" fontId="32" fillId="0" borderId="6" xfId="5" applyFont="1" applyFill="1" applyBorder="1" applyAlignment="1">
      <alignment horizontal="center" vertical="center" wrapText="1"/>
    </xf>
    <xf numFmtId="0" fontId="32" fillId="0" borderId="5" xfId="5" applyFont="1" applyFill="1" applyBorder="1" applyAlignment="1">
      <alignment horizontal="center" vertical="center" wrapText="1"/>
    </xf>
    <xf numFmtId="0" fontId="41" fillId="0" borderId="4" xfId="1" applyFont="1" applyFill="1" applyBorder="1" applyAlignment="1">
      <alignment horizontal="right" vertical="center" wrapText="1"/>
    </xf>
    <xf numFmtId="0" fontId="5" fillId="0" borderId="7"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5" xfId="5" applyFont="1" applyFill="1" applyBorder="1" applyAlignment="1">
      <alignment horizontal="center" vertical="center"/>
    </xf>
    <xf numFmtId="0" fontId="9" fillId="0" borderId="31" xfId="1" applyFont="1" applyFill="1" applyBorder="1" applyAlignment="1">
      <alignment horizontal="left" vertical="top" wrapText="1"/>
    </xf>
    <xf numFmtId="0" fontId="9" fillId="0" borderId="27" xfId="1" applyFont="1" applyFill="1" applyBorder="1" applyAlignment="1">
      <alignment horizontal="left" vertical="top" wrapText="1"/>
    </xf>
    <xf numFmtId="0" fontId="9" fillId="0" borderId="29" xfId="1" applyFont="1" applyFill="1" applyBorder="1" applyAlignment="1">
      <alignment horizontal="left" vertical="top" wrapText="1"/>
    </xf>
    <xf numFmtId="164" fontId="9" fillId="0" borderId="0" xfId="1" applyNumberFormat="1" applyFont="1" applyFill="1" applyAlignment="1">
      <alignment horizontal="center" vertical="center"/>
    </xf>
    <xf numFmtId="0" fontId="5" fillId="0" borderId="4" xfId="1" applyFont="1" applyFill="1" applyBorder="1" applyAlignment="1">
      <alignment horizontal="center" vertical="center"/>
    </xf>
    <xf numFmtId="49" fontId="9" fillId="0" borderId="34" xfId="1" applyNumberFormat="1" applyFont="1" applyFill="1" applyBorder="1" applyAlignment="1">
      <alignment horizontal="left" vertical="center"/>
    </xf>
    <xf numFmtId="49" fontId="9" fillId="0" borderId="35" xfId="1" applyNumberFormat="1" applyFont="1" applyFill="1" applyBorder="1" applyAlignment="1">
      <alignment horizontal="left" vertical="center"/>
    </xf>
    <xf numFmtId="49" fontId="9" fillId="0" borderId="36" xfId="1" applyNumberFormat="1" applyFont="1" applyFill="1" applyBorder="1" applyAlignment="1">
      <alignment horizontal="left" vertical="center"/>
    </xf>
    <xf numFmtId="49" fontId="9" fillId="0" borderId="37" xfId="1" applyNumberFormat="1" applyFont="1" applyFill="1" applyBorder="1" applyAlignment="1">
      <alignment horizontal="left" vertical="center"/>
    </xf>
    <xf numFmtId="0" fontId="32" fillId="0" borderId="13" xfId="1" applyFont="1" applyFill="1" applyBorder="1" applyAlignment="1">
      <alignment horizontal="left" vertical="center" wrapText="1"/>
    </xf>
    <xf numFmtId="0" fontId="5" fillId="0" borderId="7"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5" xfId="1" applyFont="1" applyFill="1" applyBorder="1" applyAlignment="1">
      <alignment horizontal="center" vertical="center"/>
    </xf>
    <xf numFmtId="0" fontId="32" fillId="0" borderId="7" xfId="1" applyFont="1" applyFill="1" applyBorder="1" applyAlignment="1">
      <alignment horizontal="center" vertical="center"/>
    </xf>
    <xf numFmtId="0" fontId="32" fillId="0" borderId="6" xfId="1" applyFont="1" applyFill="1" applyBorder="1" applyAlignment="1">
      <alignment horizontal="center" vertical="center"/>
    </xf>
    <xf numFmtId="0" fontId="32" fillId="0" borderId="5"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33" xfId="1" applyFont="1" applyFill="1" applyBorder="1" applyAlignment="1">
      <alignment horizontal="center" vertical="center"/>
    </xf>
    <xf numFmtId="49" fontId="9" fillId="0" borderId="12" xfId="1" applyNumberFormat="1" applyFont="1" applyFill="1" applyBorder="1" applyAlignment="1">
      <alignment horizontal="left" vertical="center"/>
    </xf>
    <xf numFmtId="49" fontId="9" fillId="0" borderId="11" xfId="1" applyNumberFormat="1" applyFont="1" applyFill="1" applyBorder="1" applyAlignment="1">
      <alignment horizontal="left" vertical="center"/>
    </xf>
    <xf numFmtId="0" fontId="9" fillId="0" borderId="13" xfId="1" applyFont="1" applyFill="1" applyBorder="1" applyAlignment="1">
      <alignment horizontal="left" vertical="center" wrapText="1"/>
    </xf>
    <xf numFmtId="0" fontId="32" fillId="0" borderId="5" xfId="1" applyFont="1" applyFill="1" applyBorder="1" applyAlignment="1">
      <alignment horizontal="right" vertical="center" wrapText="1"/>
    </xf>
    <xf numFmtId="49" fontId="32" fillId="0" borderId="31" xfId="1" applyNumberFormat="1" applyFont="1" applyFill="1" applyBorder="1" applyAlignment="1">
      <alignment horizontal="right" vertical="center"/>
    </xf>
    <xf numFmtId="49" fontId="32" fillId="0" borderId="27" xfId="1" applyNumberFormat="1" applyFont="1" applyFill="1" applyBorder="1" applyAlignment="1">
      <alignment horizontal="right" vertical="center"/>
    </xf>
    <xf numFmtId="49" fontId="32" fillId="0" borderId="29" xfId="1" applyNumberFormat="1" applyFont="1" applyFill="1" applyBorder="1" applyAlignment="1">
      <alignment horizontal="right" vertical="center"/>
    </xf>
    <xf numFmtId="0" fontId="14" fillId="0" borderId="31" xfId="0" applyFont="1" applyFill="1" applyBorder="1" applyAlignment="1">
      <alignment horizontal="center" vertical="top" wrapText="1"/>
    </xf>
    <xf numFmtId="0" fontId="14" fillId="0" borderId="27" xfId="0" applyFont="1" applyFill="1" applyBorder="1" applyAlignment="1">
      <alignment horizontal="center" vertical="top" wrapText="1"/>
    </xf>
    <xf numFmtId="0" fontId="14" fillId="0" borderId="29" xfId="0" applyFont="1" applyFill="1" applyBorder="1" applyAlignment="1">
      <alignment horizontal="center" vertical="top" wrapText="1"/>
    </xf>
    <xf numFmtId="0" fontId="19" fillId="0" borderId="38" xfId="2" applyFont="1" applyFill="1" applyBorder="1" applyAlignment="1">
      <alignment horizontal="left" vertical="center" wrapText="1"/>
    </xf>
    <xf numFmtId="0" fontId="19" fillId="0" borderId="16" xfId="2" applyFont="1" applyFill="1" applyBorder="1" applyAlignment="1">
      <alignment horizontal="left" vertical="center" wrapText="1"/>
    </xf>
    <xf numFmtId="49" fontId="33" fillId="0" borderId="31" xfId="1" applyNumberFormat="1" applyFont="1" applyFill="1" applyBorder="1" applyAlignment="1">
      <alignment horizontal="right" vertical="center"/>
    </xf>
    <xf numFmtId="49" fontId="33" fillId="0" borderId="27" xfId="1" applyNumberFormat="1" applyFont="1" applyFill="1" applyBorder="1" applyAlignment="1">
      <alignment horizontal="right" vertical="center"/>
    </xf>
    <xf numFmtId="49" fontId="33" fillId="0" borderId="29" xfId="1" applyNumberFormat="1" applyFont="1" applyFill="1" applyBorder="1" applyAlignment="1">
      <alignment horizontal="right" vertical="center"/>
    </xf>
    <xf numFmtId="0" fontId="2" fillId="0" borderId="3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2" xfId="0" applyFont="1" applyFill="1" applyBorder="1" applyAlignment="1">
      <alignment horizontal="left" vertical="top" wrapText="1"/>
    </xf>
    <xf numFmtId="0" fontId="14" fillId="0" borderId="4"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47" fillId="0" borderId="12" xfId="0" applyFont="1" applyFill="1" applyBorder="1" applyAlignment="1">
      <alignment horizontal="left" vertical="top" wrapText="1"/>
    </xf>
    <xf numFmtId="0" fontId="9" fillId="0" borderId="4" xfId="1" applyFont="1" applyFill="1" applyBorder="1" applyAlignment="1">
      <alignment horizontal="left" vertical="center" wrapText="1"/>
    </xf>
    <xf numFmtId="0" fontId="2" fillId="0" borderId="36"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40" xfId="0" applyFont="1" applyFill="1" applyBorder="1" applyAlignment="1">
      <alignment horizontal="left" vertical="top" wrapText="1"/>
    </xf>
    <xf numFmtId="0" fontId="19" fillId="0" borderId="31" xfId="2" applyFont="1" applyFill="1" applyBorder="1" applyAlignment="1">
      <alignment horizontal="left" vertical="center" wrapText="1"/>
    </xf>
    <xf numFmtId="0" fontId="19" fillId="0" borderId="27" xfId="2" applyFont="1" applyFill="1" applyBorder="1" applyAlignment="1">
      <alignment horizontal="left" vertical="center" wrapText="1"/>
    </xf>
    <xf numFmtId="0" fontId="14" fillId="0" borderId="31"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49" fontId="32" fillId="0" borderId="1" xfId="1" applyNumberFormat="1" applyFont="1" applyFill="1" applyBorder="1" applyAlignment="1">
      <alignment horizontal="center" vertical="center"/>
    </xf>
    <xf numFmtId="0" fontId="47" fillId="0" borderId="36" xfId="0" applyFont="1" applyFill="1" applyBorder="1" applyAlignment="1">
      <alignment horizontal="left" vertical="top" wrapText="1"/>
    </xf>
    <xf numFmtId="0" fontId="47" fillId="0" borderId="37" xfId="0" applyFont="1" applyFill="1" applyBorder="1" applyAlignment="1">
      <alignment horizontal="left" vertical="top" wrapText="1"/>
    </xf>
    <xf numFmtId="49" fontId="9" fillId="0" borderId="19" xfId="1" applyNumberFormat="1" applyFont="1" applyFill="1" applyBorder="1" applyAlignment="1">
      <alignment horizontal="center" vertical="center"/>
    </xf>
    <xf numFmtId="49" fontId="5" fillId="0" borderId="11" xfId="1" applyNumberFormat="1" applyFont="1" applyFill="1" applyBorder="1" applyAlignment="1">
      <alignment horizontal="center" vertical="center"/>
    </xf>
    <xf numFmtId="49" fontId="5" fillId="0" borderId="17" xfId="1" applyNumberFormat="1" applyFont="1" applyFill="1" applyBorder="1" applyAlignment="1">
      <alignment horizontal="center" vertical="center"/>
    </xf>
    <xf numFmtId="49" fontId="5" fillId="0" borderId="12" xfId="1" applyNumberFormat="1" applyFont="1" applyFill="1" applyBorder="1" applyAlignment="1">
      <alignment horizontal="center" vertical="center"/>
    </xf>
    <xf numFmtId="49" fontId="5" fillId="0" borderId="13" xfId="1" applyNumberFormat="1" applyFont="1" applyFill="1" applyBorder="1" applyAlignment="1">
      <alignment horizontal="center" vertical="center"/>
    </xf>
    <xf numFmtId="0" fontId="32" fillId="0" borderId="12" xfId="1" applyFont="1" applyFill="1" applyBorder="1" applyAlignment="1">
      <alignment horizontal="left" vertical="center" wrapText="1"/>
    </xf>
    <xf numFmtId="49" fontId="32" fillId="0" borderId="13" xfId="1" applyNumberFormat="1" applyFont="1" applyFill="1" applyBorder="1" applyAlignment="1">
      <alignment horizontal="left" vertical="center"/>
    </xf>
    <xf numFmtId="49" fontId="5" fillId="0" borderId="7" xfId="1" applyNumberFormat="1" applyFont="1" applyFill="1" applyBorder="1" applyAlignment="1">
      <alignment horizontal="center" vertical="center"/>
    </xf>
    <xf numFmtId="49" fontId="5" fillId="0" borderId="6"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49" fontId="32" fillId="0" borderId="11" xfId="1" applyNumberFormat="1" applyFont="1" applyFill="1" applyBorder="1" applyAlignment="1" applyProtection="1">
      <alignment horizontal="center" vertical="center"/>
      <protection locked="0"/>
    </xf>
    <xf numFmtId="49" fontId="32" fillId="0" borderId="12" xfId="1" applyNumberFormat="1" applyFont="1" applyFill="1" applyBorder="1" applyAlignment="1" applyProtection="1">
      <alignment horizontal="center" vertical="center"/>
      <protection locked="0"/>
    </xf>
    <xf numFmtId="49" fontId="32" fillId="0" borderId="13" xfId="1" applyNumberFormat="1" applyFont="1" applyFill="1" applyBorder="1" applyAlignment="1" applyProtection="1">
      <alignment horizontal="center" vertical="center"/>
      <protection locked="0"/>
    </xf>
    <xf numFmtId="49" fontId="9" fillId="0" borderId="24" xfId="1" applyNumberFormat="1" applyFont="1" applyFill="1" applyBorder="1" applyAlignment="1">
      <alignment horizontal="left" vertical="center"/>
    </xf>
    <xf numFmtId="49" fontId="8" fillId="0" borderId="4"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49" fontId="32" fillId="0" borderId="7" xfId="1" applyNumberFormat="1" applyFont="1" applyFill="1" applyBorder="1" applyAlignment="1">
      <alignment horizontal="center" vertical="center"/>
    </xf>
    <xf numFmtId="49" fontId="32" fillId="0" borderId="6" xfId="1" applyNumberFormat="1" applyFont="1" applyFill="1" applyBorder="1" applyAlignment="1">
      <alignment horizontal="center" vertical="center"/>
    </xf>
    <xf numFmtId="49" fontId="32" fillId="0" borderId="5" xfId="1" applyNumberFormat="1" applyFont="1" applyFill="1" applyBorder="1" applyAlignment="1">
      <alignment horizontal="center" vertical="center"/>
    </xf>
    <xf numFmtId="49" fontId="32" fillId="0" borderId="11" xfId="1" applyNumberFormat="1" applyFont="1" applyFill="1" applyBorder="1" applyAlignment="1">
      <alignment horizontal="center" vertical="center"/>
    </xf>
    <xf numFmtId="49" fontId="32" fillId="0" borderId="12" xfId="1" applyNumberFormat="1" applyFont="1" applyFill="1" applyBorder="1" applyAlignment="1">
      <alignment horizontal="center" vertical="center"/>
    </xf>
    <xf numFmtId="49" fontId="32" fillId="0" borderId="13" xfId="1" applyNumberFormat="1"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164" fontId="9" fillId="0" borderId="0" xfId="1" applyNumberFormat="1" applyFont="1" applyFill="1" applyAlignment="1">
      <alignment horizontal="center" vertical="center" wrapText="1"/>
    </xf>
    <xf numFmtId="49" fontId="32" fillId="0" borderId="17" xfId="1" applyNumberFormat="1" applyFont="1" applyFill="1" applyBorder="1" applyAlignment="1">
      <alignment horizontal="center" vertical="center"/>
    </xf>
    <xf numFmtId="49" fontId="32" fillId="0" borderId="24" xfId="1" applyNumberFormat="1" applyFont="1" applyFill="1" applyBorder="1" applyAlignment="1">
      <alignment horizontal="center" vertical="center"/>
    </xf>
    <xf numFmtId="49" fontId="9" fillId="0" borderId="23" xfId="1" applyNumberFormat="1" applyFont="1" applyFill="1" applyBorder="1" applyAlignment="1">
      <alignment horizontal="center" vertical="center"/>
    </xf>
    <xf numFmtId="49" fontId="9" fillId="0" borderId="27" xfId="1" applyNumberFormat="1" applyFont="1" applyFill="1" applyBorder="1" applyAlignment="1">
      <alignment horizontal="center" vertical="center"/>
    </xf>
    <xf numFmtId="49" fontId="9" fillId="0" borderId="0" xfId="1" applyNumberFormat="1" applyFont="1" applyFill="1" applyAlignment="1">
      <alignment horizontal="center" vertical="center"/>
    </xf>
    <xf numFmtId="49" fontId="9" fillId="0" borderId="25" xfId="1" applyNumberFormat="1" applyFont="1" applyFill="1" applyBorder="1" applyAlignment="1">
      <alignment horizontal="center" vertical="center"/>
    </xf>
    <xf numFmtId="49" fontId="9" fillId="0" borderId="16" xfId="1" applyNumberFormat="1" applyFont="1" applyFill="1" applyBorder="1" applyAlignment="1">
      <alignment horizontal="center" vertical="center"/>
    </xf>
    <xf numFmtId="49" fontId="9" fillId="0" borderId="0" xfId="1" applyNumberFormat="1" applyFont="1" applyFill="1" applyAlignment="1">
      <alignment horizontal="left" vertical="center"/>
    </xf>
    <xf numFmtId="49" fontId="9" fillId="0" borderId="7" xfId="1" applyNumberFormat="1" applyFont="1" applyFill="1" applyBorder="1" applyAlignment="1">
      <alignment horizontal="center" vertical="center"/>
    </xf>
    <xf numFmtId="49" fontId="9" fillId="0" borderId="6" xfId="1" applyNumberFormat="1" applyFont="1" applyFill="1" applyBorder="1" applyAlignment="1">
      <alignment horizontal="center" vertical="center"/>
    </xf>
    <xf numFmtId="49" fontId="9" fillId="0" borderId="5" xfId="1" applyNumberFormat="1" applyFont="1" applyFill="1" applyBorder="1" applyAlignment="1">
      <alignment horizontal="center" vertical="center"/>
    </xf>
    <xf numFmtId="0" fontId="5" fillId="0" borderId="31" xfId="5" applyFont="1" applyFill="1" applyBorder="1" applyAlignment="1">
      <alignment horizontal="center" vertical="center" wrapText="1"/>
    </xf>
    <xf numFmtId="0" fontId="5" fillId="0" borderId="27" xfId="5" applyFont="1" applyFill="1" applyBorder="1" applyAlignment="1">
      <alignment horizontal="center" vertical="center" wrapText="1"/>
    </xf>
    <xf numFmtId="0" fontId="5" fillId="0" borderId="29" xfId="5" applyFont="1" applyFill="1" applyBorder="1" applyAlignment="1">
      <alignment horizontal="center" vertical="center" wrapText="1"/>
    </xf>
    <xf numFmtId="166" fontId="32" fillId="0" borderId="39" xfId="5" applyNumberFormat="1" applyFont="1" applyFill="1" applyBorder="1" applyAlignment="1">
      <alignment horizontal="center" vertical="center"/>
    </xf>
    <xf numFmtId="0" fontId="45" fillId="0" borderId="40" xfId="0" applyFont="1" applyBorder="1" applyAlignment="1"/>
    <xf numFmtId="166" fontId="33" fillId="0" borderId="39" xfId="5" applyNumberFormat="1" applyFont="1" applyFill="1" applyBorder="1" applyAlignment="1">
      <alignment horizontal="center" vertical="center"/>
    </xf>
    <xf numFmtId="0" fontId="43" fillId="0" borderId="40" xfId="0" applyFont="1" applyBorder="1" applyAlignment="1"/>
    <xf numFmtId="49" fontId="9" fillId="0" borderId="11" xfId="1" applyNumberFormat="1" applyFont="1" applyFill="1" applyBorder="1" applyAlignment="1">
      <alignment horizontal="center" vertical="center"/>
    </xf>
    <xf numFmtId="49" fontId="9" fillId="0" borderId="12" xfId="1" applyNumberFormat="1" applyFont="1" applyFill="1" applyBorder="1" applyAlignment="1">
      <alignment horizontal="center" vertical="center"/>
    </xf>
    <xf numFmtId="49" fontId="9" fillId="0" borderId="13" xfId="1" applyNumberFormat="1" applyFont="1" applyFill="1" applyBorder="1" applyAlignment="1">
      <alignment horizontal="center" vertical="center"/>
    </xf>
    <xf numFmtId="49" fontId="8" fillId="0" borderId="31" xfId="1" applyNumberFormat="1" applyFont="1" applyFill="1" applyBorder="1" applyAlignment="1">
      <alignment horizontal="center" vertical="center"/>
    </xf>
    <xf numFmtId="49" fontId="8" fillId="0" borderId="27" xfId="1" applyNumberFormat="1" applyFont="1" applyFill="1" applyBorder="1" applyAlignment="1">
      <alignment horizontal="center" vertical="center"/>
    </xf>
    <xf numFmtId="49" fontId="8" fillId="0" borderId="29" xfId="1" applyNumberFormat="1" applyFont="1" applyFill="1" applyBorder="1" applyAlignment="1">
      <alignment horizontal="center" vertical="center"/>
    </xf>
    <xf numFmtId="0" fontId="42" fillId="0" borderId="31" xfId="5" applyFont="1" applyFill="1" applyBorder="1" applyAlignment="1">
      <alignment horizontal="left" vertical="center" wrapText="1"/>
    </xf>
    <xf numFmtId="0" fontId="42" fillId="0" borderId="27" xfId="5" applyFont="1" applyFill="1" applyBorder="1" applyAlignment="1">
      <alignment horizontal="left" vertical="center" wrapText="1"/>
    </xf>
    <xf numFmtId="0" fontId="42" fillId="0" borderId="29" xfId="5" applyFont="1" applyFill="1" applyBorder="1" applyAlignment="1">
      <alignment horizontal="left" vertical="center" wrapText="1"/>
    </xf>
    <xf numFmtId="164" fontId="4" fillId="0" borderId="31" xfId="5" applyNumberFormat="1" applyFont="1" applyFill="1" applyBorder="1" applyAlignment="1">
      <alignment horizontal="center" vertical="center"/>
    </xf>
    <xf numFmtId="164" fontId="4" fillId="0" borderId="29" xfId="5" applyNumberFormat="1" applyFont="1" applyFill="1" applyBorder="1" applyAlignment="1">
      <alignment horizontal="center" vertical="center"/>
    </xf>
    <xf numFmtId="164" fontId="11" fillId="0" borderId="31" xfId="5" applyNumberFormat="1" applyFont="1" applyFill="1" applyBorder="1" applyAlignment="1">
      <alignment horizontal="center" vertical="center" wrapText="1"/>
    </xf>
    <xf numFmtId="164" fontId="11" fillId="0" borderId="29" xfId="5" applyNumberFormat="1" applyFont="1" applyFill="1" applyBorder="1" applyAlignment="1">
      <alignment horizontal="center" vertical="center" wrapText="1"/>
    </xf>
    <xf numFmtId="0" fontId="42" fillId="0" borderId="4" xfId="5" applyFont="1" applyFill="1" applyBorder="1" applyAlignment="1">
      <alignment horizontal="left" vertical="center" wrapText="1"/>
    </xf>
    <xf numFmtId="0" fontId="9" fillId="0" borderId="38" xfId="5" applyFont="1" applyFill="1" applyBorder="1" applyAlignment="1">
      <alignment horizontal="left" vertical="center" wrapText="1"/>
    </xf>
    <xf numFmtId="0" fontId="9" fillId="0" borderId="33" xfId="5" applyFont="1" applyFill="1" applyBorder="1" applyAlignment="1">
      <alignment horizontal="left" vertical="center" wrapText="1"/>
    </xf>
    <xf numFmtId="164" fontId="9" fillId="0" borderId="31" xfId="5" applyNumberFormat="1" applyFont="1" applyFill="1" applyBorder="1" applyAlignment="1">
      <alignment horizontal="center" vertical="center"/>
    </xf>
    <xf numFmtId="164" fontId="9" fillId="0" borderId="29" xfId="5" applyNumberFormat="1" applyFont="1" applyFill="1" applyBorder="1" applyAlignment="1">
      <alignment horizontal="center" vertical="center"/>
    </xf>
    <xf numFmtId="166" fontId="32" fillId="0" borderId="39" xfId="5" applyNumberFormat="1" applyFont="1" applyFill="1" applyBorder="1" applyAlignment="1">
      <alignment horizontal="right" vertical="center"/>
    </xf>
    <xf numFmtId="166" fontId="32" fillId="0" borderId="22" xfId="5" applyNumberFormat="1" applyFont="1" applyFill="1" applyBorder="1" applyAlignment="1">
      <alignment horizontal="right" vertical="center"/>
    </xf>
    <xf numFmtId="166" fontId="32" fillId="0" borderId="40" xfId="5" applyNumberFormat="1" applyFont="1" applyFill="1" applyBorder="1" applyAlignment="1">
      <alignment horizontal="right" vertical="center"/>
    </xf>
    <xf numFmtId="166" fontId="33" fillId="0" borderId="22" xfId="5" applyNumberFormat="1" applyFont="1" applyFill="1" applyBorder="1" applyAlignment="1">
      <alignment horizontal="center" vertical="center"/>
    </xf>
    <xf numFmtId="166" fontId="33" fillId="0" borderId="40" xfId="5" applyNumberFormat="1" applyFont="1" applyFill="1" applyBorder="1" applyAlignment="1">
      <alignment horizontal="center" vertical="center"/>
    </xf>
    <xf numFmtId="166" fontId="33" fillId="0" borderId="39" xfId="5" applyNumberFormat="1" applyFont="1" applyFill="1" applyBorder="1" applyAlignment="1">
      <alignment horizontal="right" vertical="center"/>
    </xf>
    <xf numFmtId="166" fontId="33" fillId="0" borderId="22" xfId="5" applyNumberFormat="1" applyFont="1" applyFill="1" applyBorder="1" applyAlignment="1">
      <alignment horizontal="right" vertical="center"/>
    </xf>
    <xf numFmtId="166" fontId="33" fillId="0" borderId="40" xfId="5" applyNumberFormat="1" applyFont="1" applyFill="1" applyBorder="1" applyAlignment="1">
      <alignment horizontal="right" vertical="center"/>
    </xf>
    <xf numFmtId="166" fontId="33" fillId="0" borderId="13" xfId="5" applyNumberFormat="1" applyFont="1" applyFill="1" applyBorder="1" applyAlignment="1">
      <alignment horizontal="right" vertical="center"/>
    </xf>
    <xf numFmtId="49" fontId="32" fillId="0" borderId="4" xfId="1" applyNumberFormat="1" applyFont="1" applyFill="1" applyBorder="1" applyAlignment="1">
      <alignment horizontal="left" vertical="center"/>
    </xf>
    <xf numFmtId="0" fontId="14" fillId="0" borderId="31" xfId="1" applyFont="1" applyFill="1" applyBorder="1" applyAlignment="1">
      <alignment horizontal="center" vertical="center" wrapText="1"/>
    </xf>
    <xf numFmtId="0" fontId="14" fillId="0" borderId="27" xfId="1" applyFont="1" applyFill="1" applyBorder="1" applyAlignment="1">
      <alignment horizontal="center" vertical="center" wrapText="1"/>
    </xf>
    <xf numFmtId="0" fontId="14" fillId="0" borderId="29" xfId="1" applyFont="1" applyFill="1" applyBorder="1" applyAlignment="1">
      <alignment horizontal="center" vertical="center" wrapText="1"/>
    </xf>
    <xf numFmtId="164" fontId="40" fillId="0" borderId="4" xfId="1" applyNumberFormat="1" applyFont="1" applyFill="1" applyBorder="1" applyAlignment="1">
      <alignment horizontal="right" vertical="center"/>
    </xf>
    <xf numFmtId="0" fontId="4" fillId="0" borderId="30" xfId="5" applyFont="1" applyFill="1" applyBorder="1" applyAlignment="1">
      <alignment horizontal="center" vertical="center"/>
    </xf>
    <xf numFmtId="0" fontId="4" fillId="0" borderId="19" xfId="5" applyFont="1" applyFill="1" applyBorder="1" applyAlignment="1">
      <alignment horizontal="center" vertical="center"/>
    </xf>
    <xf numFmtId="0" fontId="4" fillId="0" borderId="32" xfId="5" applyFont="1" applyFill="1" applyBorder="1" applyAlignment="1">
      <alignment horizontal="center" vertical="center"/>
    </xf>
    <xf numFmtId="0" fontId="4" fillId="0" borderId="23" xfId="5" applyFont="1" applyFill="1" applyBorder="1" applyAlignment="1">
      <alignment horizontal="center" vertical="center"/>
    </xf>
    <xf numFmtId="0" fontId="4" fillId="0" borderId="0" xfId="5" applyFont="1" applyFill="1" applyBorder="1" applyAlignment="1">
      <alignment horizontal="center" vertical="center"/>
    </xf>
    <xf numFmtId="0" fontId="4" fillId="0" borderId="25" xfId="5" applyFont="1" applyFill="1" applyBorder="1" applyAlignment="1">
      <alignment horizontal="center" vertical="center"/>
    </xf>
    <xf numFmtId="164" fontId="4" fillId="0" borderId="30" xfId="5" applyNumberFormat="1" applyFont="1" applyFill="1" applyBorder="1" applyAlignment="1">
      <alignment horizontal="center" vertical="center" wrapText="1"/>
    </xf>
    <xf numFmtId="164" fontId="4" fillId="0" borderId="19" xfId="5" applyNumberFormat="1" applyFont="1" applyFill="1" applyBorder="1" applyAlignment="1">
      <alignment horizontal="center" vertical="center" wrapText="1"/>
    </xf>
    <xf numFmtId="164" fontId="4" fillId="0" borderId="32" xfId="5" applyNumberFormat="1" applyFont="1" applyFill="1" applyBorder="1" applyAlignment="1">
      <alignment horizontal="center" vertical="center" wrapText="1"/>
    </xf>
    <xf numFmtId="164" fontId="4" fillId="0" borderId="23" xfId="5" applyNumberFormat="1" applyFont="1" applyFill="1" applyBorder="1" applyAlignment="1">
      <alignment horizontal="center" vertical="center" wrapText="1"/>
    </xf>
    <xf numFmtId="164" fontId="4" fillId="0" borderId="0" xfId="5" applyNumberFormat="1" applyFont="1" applyFill="1" applyBorder="1" applyAlignment="1">
      <alignment horizontal="center" vertical="center" wrapText="1"/>
    </xf>
    <xf numFmtId="164" fontId="4" fillId="0" borderId="25" xfId="5" applyNumberFormat="1" applyFont="1" applyFill="1" applyBorder="1" applyAlignment="1">
      <alignment horizontal="center" vertical="center" wrapText="1"/>
    </xf>
    <xf numFmtId="1" fontId="16" fillId="0" borderId="31" xfId="1" applyNumberFormat="1" applyFont="1" applyFill="1" applyBorder="1" applyAlignment="1" applyProtection="1">
      <alignment horizontal="center" vertical="center"/>
      <protection locked="0"/>
    </xf>
    <xf numFmtId="1" fontId="16" fillId="0" borderId="27" xfId="1" applyNumberFormat="1" applyFont="1" applyFill="1" applyBorder="1" applyAlignment="1" applyProtection="1">
      <alignment horizontal="center" vertical="center"/>
      <protection locked="0"/>
    </xf>
    <xf numFmtId="1" fontId="16" fillId="0" borderId="29" xfId="1" applyNumberFormat="1" applyFont="1" applyFill="1" applyBorder="1" applyAlignment="1" applyProtection="1">
      <alignment horizontal="center" vertical="center"/>
      <protection locked="0"/>
    </xf>
    <xf numFmtId="1" fontId="16" fillId="0" borderId="4" xfId="1" applyNumberFormat="1" applyFont="1" applyFill="1" applyBorder="1" applyAlignment="1" applyProtection="1">
      <alignment horizontal="center" vertical="center" wrapText="1"/>
      <protection locked="0"/>
    </xf>
    <xf numFmtId="0" fontId="16" fillId="0" borderId="4" xfId="1" applyFont="1" applyFill="1" applyBorder="1" applyAlignment="1">
      <alignment horizontal="left" vertical="center" wrapText="1"/>
    </xf>
  </cellXfs>
  <cellStyles count="10">
    <cellStyle name="Normal" xfId="0" builtinId="0"/>
    <cellStyle name="Normal 10" xfId="1"/>
    <cellStyle name="Normal 19" xfId="2"/>
    <cellStyle name="Normal 2" xfId="3"/>
    <cellStyle name="Normal 4" xfId="4"/>
    <cellStyle name="Normal_MEMÓRIA DE CÁLCULO  - JULHO DE 2012" xfId="5"/>
    <cellStyle name="Normal_PÇA. DA LIBERDADE - PLANILHA DE CUSTO DE IP - REVISÃO - AGOSTO 2012" xfId="6"/>
    <cellStyle name="Porcentagem" xfId="7" builtinId="5"/>
    <cellStyle name="Porcentagem 4" xfId="8"/>
    <cellStyle name="Separador de milhares" xfId="9"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57150</xdr:rowOff>
    </xdr:from>
    <xdr:to>
      <xdr:col>1</xdr:col>
      <xdr:colOff>457200</xdr:colOff>
      <xdr:row>7</xdr:row>
      <xdr:rowOff>0</xdr:rowOff>
    </xdr:to>
    <xdr:sp macro="" textlink="">
      <xdr:nvSpPr>
        <xdr:cNvPr id="2" name="Object 1" hidden="1">
          <a:extLst>
            <a:ext uri="{FF2B5EF4-FFF2-40B4-BE49-F238E27FC236}">
              <a16:creationId xmlns="" xmlns:a16="http://schemas.microsoft.com/office/drawing/2014/main" id="{00000000-0008-0000-0300-000002000000}"/>
            </a:ext>
          </a:extLst>
        </xdr:cNvPr>
        <xdr:cNvSpPr>
          <a:spLocks noChangeArrowheads="1"/>
        </xdr:cNvSpPr>
      </xdr:nvSpPr>
      <xdr:spPr bwMode="auto">
        <a:xfrm>
          <a:off x="228600" y="57150"/>
          <a:ext cx="1285875" cy="847725"/>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C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0C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D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0D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2" name="Object 1" hidden="1">
          <a:extLst>
            <a:ext uri="{FF2B5EF4-FFF2-40B4-BE49-F238E27FC236}">
              <a16:creationId xmlns="" xmlns:a16="http://schemas.microsoft.com/office/drawing/2014/main" id="{00000000-0008-0000-0E00-000002000000}"/>
            </a:ext>
          </a:extLst>
        </xdr:cNvPr>
        <xdr:cNvSpPr>
          <a:spLocks noChangeArrowheads="1"/>
        </xdr:cNvSpPr>
      </xdr:nvSpPr>
      <xdr:spPr bwMode="auto">
        <a:xfrm>
          <a:off x="228600" y="0"/>
          <a:ext cx="1285875" cy="13525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E00-000003000000}"/>
            </a:ext>
          </a:extLst>
        </xdr:cNvPr>
        <xdr:cNvSpPr>
          <a:spLocks noChangeArrowheads="1"/>
        </xdr:cNvSpPr>
      </xdr:nvSpPr>
      <xdr:spPr bwMode="auto">
        <a:xfrm>
          <a:off x="228600" y="57150"/>
          <a:ext cx="1285875" cy="12954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F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0F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2" name="Object 1" hidden="1">
          <a:extLst>
            <a:ext uri="{FF2B5EF4-FFF2-40B4-BE49-F238E27FC236}">
              <a16:creationId xmlns="" xmlns:a16="http://schemas.microsoft.com/office/drawing/2014/main" id="{00000000-0008-0000-1000-000002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1000-000003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11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11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12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12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390525</xdr:colOff>
      <xdr:row>7</xdr:row>
      <xdr:rowOff>0</xdr:rowOff>
    </xdr:from>
    <xdr:to>
      <xdr:col>1</xdr:col>
      <xdr:colOff>1047750</xdr:colOff>
      <xdr:row>7</xdr:row>
      <xdr:rowOff>76200</xdr:rowOff>
    </xdr:to>
    <xdr:sp macro="" textlink="">
      <xdr:nvSpPr>
        <xdr:cNvPr id="6145" name="Object 1" hidden="1">
          <a:extLst>
            <a:ext uri="{63B3BB69-23CF-44E3-9099-C40C66FF867C}">
              <a14:compatExt xmlns="" xmlns:a14="http://schemas.microsoft.com/office/drawing/2010/main" spid="_x0000_s6145"/>
            </a:ext>
            <a:ext uri="{FF2B5EF4-FFF2-40B4-BE49-F238E27FC236}">
              <a16:creationId xmlns="" xmlns:a16="http://schemas.microsoft.com/office/drawing/2014/main" id="{00000000-0008-0000-1300-000001180000}"/>
            </a:ext>
          </a:extLst>
        </xdr:cNvPr>
        <xdr:cNvSpPr/>
      </xdr:nvSpPr>
      <xdr:spPr bwMode="auto">
        <a:xfrm>
          <a:off x="0" y="0"/>
          <a:ext cx="0" cy="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1</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13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1</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13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57150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400-000003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2" name="Object 1" hidden="1">
          <a:extLst>
            <a:ext uri="{FF2B5EF4-FFF2-40B4-BE49-F238E27FC236}">
              <a16:creationId xmlns="" xmlns:a16="http://schemas.microsoft.com/office/drawing/2014/main" id="{00000000-0008-0000-0500-000002000000}"/>
            </a:ext>
          </a:extLst>
        </xdr:cNvPr>
        <xdr:cNvSpPr>
          <a:spLocks noChangeArrowheads="1"/>
        </xdr:cNvSpPr>
      </xdr:nvSpPr>
      <xdr:spPr bwMode="auto">
        <a:xfrm>
          <a:off x="228600" y="57150"/>
          <a:ext cx="1285875" cy="847725"/>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5" name="Object 1" hidden="1">
          <a:extLst>
            <a:ext uri="{FF2B5EF4-FFF2-40B4-BE49-F238E27FC236}">
              <a16:creationId xmlns="" xmlns:a16="http://schemas.microsoft.com/office/drawing/2014/main" id="{00000000-0008-0000-0500-000005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5" name="Object 1" hidden="1">
          <a:extLst>
            <a:ext uri="{FF2B5EF4-FFF2-40B4-BE49-F238E27FC236}">
              <a16:creationId xmlns="" xmlns:a16="http://schemas.microsoft.com/office/drawing/2014/main" id="{00000000-0008-0000-0600-000005000000}"/>
            </a:ext>
          </a:extLst>
        </xdr:cNvPr>
        <xdr:cNvSpPr>
          <a:spLocks noChangeArrowheads="1"/>
        </xdr:cNvSpPr>
      </xdr:nvSpPr>
      <xdr:spPr bwMode="auto">
        <a:xfrm>
          <a:off x="228600" y="0"/>
          <a:ext cx="1285875" cy="13525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6" name="Object 1" hidden="1">
          <a:extLst>
            <a:ext uri="{FF2B5EF4-FFF2-40B4-BE49-F238E27FC236}">
              <a16:creationId xmlns="" xmlns:a16="http://schemas.microsoft.com/office/drawing/2014/main" id="{00000000-0008-0000-0600-000006000000}"/>
            </a:ext>
          </a:extLst>
        </xdr:cNvPr>
        <xdr:cNvSpPr>
          <a:spLocks noChangeArrowheads="1"/>
        </xdr:cNvSpPr>
      </xdr:nvSpPr>
      <xdr:spPr bwMode="auto">
        <a:xfrm>
          <a:off x="228600" y="57150"/>
          <a:ext cx="1285875" cy="12954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7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07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8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08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9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09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A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0A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457200</xdr:colOff>
      <xdr:row>7</xdr:row>
      <xdr:rowOff>0</xdr:rowOff>
    </xdr:to>
    <xdr:sp macro="" textlink="">
      <xdr:nvSpPr>
        <xdr:cNvPr id="3" name="Object 1" hidden="1">
          <a:extLst>
            <a:ext uri="{FF2B5EF4-FFF2-40B4-BE49-F238E27FC236}">
              <a16:creationId xmlns="" xmlns:a16="http://schemas.microsoft.com/office/drawing/2014/main" id="{00000000-0008-0000-0B00-000003000000}"/>
            </a:ext>
          </a:extLst>
        </xdr:cNvPr>
        <xdr:cNvSpPr>
          <a:spLocks noChangeArrowheads="1"/>
        </xdr:cNvSpPr>
      </xdr:nvSpPr>
      <xdr:spPr bwMode="auto">
        <a:xfrm>
          <a:off x="228600" y="0"/>
          <a:ext cx="1285875" cy="13144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0</xdr:col>
      <xdr:colOff>228600</xdr:colOff>
      <xdr:row>0</xdr:row>
      <xdr:rowOff>57150</xdr:rowOff>
    </xdr:from>
    <xdr:to>
      <xdr:col>1</xdr:col>
      <xdr:colOff>457200</xdr:colOff>
      <xdr:row>7</xdr:row>
      <xdr:rowOff>0</xdr:rowOff>
    </xdr:to>
    <xdr:sp macro="" textlink="">
      <xdr:nvSpPr>
        <xdr:cNvPr id="4" name="Object 1" hidden="1">
          <a:extLst>
            <a:ext uri="{FF2B5EF4-FFF2-40B4-BE49-F238E27FC236}">
              <a16:creationId xmlns="" xmlns:a16="http://schemas.microsoft.com/office/drawing/2014/main" id="{00000000-0008-0000-0B00-000004000000}"/>
            </a:ext>
          </a:extLst>
        </xdr:cNvPr>
        <xdr:cNvSpPr>
          <a:spLocks noChangeArrowheads="1"/>
        </xdr:cNvSpPr>
      </xdr:nvSpPr>
      <xdr:spPr bwMode="auto">
        <a:xfrm>
          <a:off x="228600" y="57150"/>
          <a:ext cx="1285875" cy="12573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ONT%20MANUT%20PMNI%202001%20PROP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AIS\CHAMADA%20P&#218;BLICA%20DE%20PROJETOS%20-%20ENEL\PROJETO%20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STO MDO PMNI"/>
      <sheetName val="FATOR"/>
      <sheetName val="PRECOS ACELET"/>
      <sheetName val="PRECOS BASE ANTERIOR + 10%"/>
      <sheetName val="PRECOS  PMNI"/>
      <sheetName val="PRECOS MONTANA"/>
      <sheetName val="LUCRO ACELET"/>
      <sheetName val="LUCRO MONTANA"/>
      <sheetName val="COMISSOES"/>
    </sheetNames>
    <sheetDataSet>
      <sheetData sheetId="0"/>
      <sheetData sheetId="1">
        <row r="29">
          <cell r="D29">
            <v>1.6890000000000001</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lan1"/>
      <sheetName val="Plan2"/>
      <sheetName val="OBRAS - GERAL"/>
      <sheetName val="ADM - PLAQUETA - ONE"/>
      <sheetName val="CANTEIRO - ONE"/>
      <sheetName val="TRANSPORTE - ONE"/>
      <sheetName val="ELETROFERRAGENS - ONE"/>
      <sheetName val="BRAÇO - ONE"/>
      <sheetName val="LUM VS100 - LED -ONE"/>
      <sheetName val="LUM VS150 - LED -ONE"/>
      <sheetName val="LUM VS250 - LED -ONE"/>
      <sheetName val="COL. LUM. - ONE"/>
      <sheetName val="CABOS - ONE"/>
      <sheetName val="CONECTORES - ONE"/>
      <sheetName val=" PLANILHA - 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B10" t="str">
            <v>IP 49.05.0999-4</v>
          </cell>
          <cell r="D10">
            <v>1247</v>
          </cell>
        </row>
        <row r="17">
          <cell r="D17">
            <v>1176</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oleObject" Target="../embeddings/oleObject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oleObject" Target="../embeddings/oleObject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oleObject" Target="../embeddings/oleObject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oleObject" Target="../embeddings/oleObject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oleObject" Target="../embeddings/oleObject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oleObject" Target="../embeddings/oleObject13.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oleObject" Target="../embeddings/oleObject14.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oleObject" Target="../embeddings/oleObject1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oleObject" Target="../embeddings/oleObject16.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oleObject" Target="../embeddings/oleObject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oleObject" Target="../embeddings/oleObject18.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sheetPr>
    <pageSetUpPr fitToPage="1"/>
  </sheetPr>
  <dimension ref="A1:C60"/>
  <sheetViews>
    <sheetView topLeftCell="A40" workbookViewId="0">
      <selection activeCell="B63" sqref="B63"/>
    </sheetView>
  </sheetViews>
  <sheetFormatPr defaultRowHeight="15"/>
  <cols>
    <col min="2" max="2" width="53.28515625" customWidth="1"/>
    <col min="3" max="3" width="22.42578125" customWidth="1"/>
  </cols>
  <sheetData>
    <row r="1" spans="1:3">
      <c r="A1" s="1" t="s">
        <v>0</v>
      </c>
      <c r="B1" s="1" t="s">
        <v>1</v>
      </c>
      <c r="C1" s="1" t="s">
        <v>2</v>
      </c>
    </row>
    <row r="2" spans="1:3">
      <c r="A2" s="14">
        <v>411</v>
      </c>
      <c r="B2" s="2" t="s">
        <v>3</v>
      </c>
      <c r="C2" s="2" t="s">
        <v>4</v>
      </c>
    </row>
    <row r="3" spans="1:3">
      <c r="A3" s="14">
        <v>586</v>
      </c>
      <c r="B3" s="2" t="s">
        <v>5</v>
      </c>
      <c r="C3" s="2" t="s">
        <v>6</v>
      </c>
    </row>
    <row r="4" spans="1:3">
      <c r="A4" s="14"/>
      <c r="B4" s="2"/>
      <c r="C4" s="2"/>
    </row>
    <row r="5" spans="1:3">
      <c r="A5" s="15">
        <v>1500</v>
      </c>
      <c r="B5" s="2" t="s">
        <v>7</v>
      </c>
      <c r="C5" s="2" t="s">
        <v>8</v>
      </c>
    </row>
    <row r="6" spans="1:3">
      <c r="A6" s="15"/>
      <c r="B6" s="2"/>
      <c r="C6" s="2"/>
    </row>
    <row r="7" spans="1:3">
      <c r="A7" s="15">
        <v>2290</v>
      </c>
      <c r="B7" s="2" t="s">
        <v>9</v>
      </c>
      <c r="C7" s="2" t="s">
        <v>10</v>
      </c>
    </row>
    <row r="8" spans="1:3">
      <c r="A8" s="16">
        <v>2629</v>
      </c>
      <c r="B8" s="12" t="s">
        <v>11</v>
      </c>
      <c r="C8" s="12" t="s">
        <v>10</v>
      </c>
    </row>
    <row r="9" spans="1:3">
      <c r="A9" s="15">
        <v>2805</v>
      </c>
      <c r="B9" s="2" t="s">
        <v>12</v>
      </c>
      <c r="C9" s="2" t="s">
        <v>13</v>
      </c>
    </row>
    <row r="10" spans="1:3">
      <c r="A10" s="15">
        <v>3044</v>
      </c>
      <c r="B10" s="2" t="s">
        <v>14</v>
      </c>
      <c r="C10" s="2" t="s">
        <v>15</v>
      </c>
    </row>
    <row r="11" spans="1:3">
      <c r="A11" s="15">
        <v>3383</v>
      </c>
      <c r="B11" s="2" t="s">
        <v>16</v>
      </c>
      <c r="C11" s="2" t="s">
        <v>17</v>
      </c>
    </row>
    <row r="12" spans="1:3">
      <c r="A12" s="14">
        <v>3560</v>
      </c>
      <c r="B12" s="2" t="s">
        <v>18</v>
      </c>
      <c r="C12" s="2" t="s">
        <v>19</v>
      </c>
    </row>
    <row r="13" spans="1:3">
      <c r="A13" s="14"/>
      <c r="B13" s="2"/>
      <c r="C13" s="2"/>
    </row>
    <row r="14" spans="1:3">
      <c r="A14" s="14">
        <v>3707</v>
      </c>
      <c r="B14" s="3" t="s">
        <v>20</v>
      </c>
      <c r="C14" s="3" t="s">
        <v>15</v>
      </c>
    </row>
    <row r="15" spans="1:3">
      <c r="A15" s="14"/>
      <c r="B15" s="3"/>
      <c r="C15" s="3"/>
    </row>
    <row r="16" spans="1:3">
      <c r="A16" s="14">
        <v>3879</v>
      </c>
      <c r="B16" s="3" t="s">
        <v>21</v>
      </c>
      <c r="C16" s="3" t="s">
        <v>22</v>
      </c>
    </row>
    <row r="17" spans="1:3">
      <c r="A17" s="14">
        <v>3951</v>
      </c>
      <c r="B17" s="2" t="s">
        <v>23</v>
      </c>
      <c r="C17" s="2" t="s">
        <v>19</v>
      </c>
    </row>
    <row r="18" spans="1:3">
      <c r="A18" s="14">
        <v>4070</v>
      </c>
      <c r="B18" s="2" t="s">
        <v>24</v>
      </c>
      <c r="C18" s="2" t="s">
        <v>25</v>
      </c>
    </row>
    <row r="19" spans="1:3">
      <c r="A19" s="14">
        <v>4300</v>
      </c>
      <c r="B19" s="2" t="s">
        <v>26</v>
      </c>
      <c r="C19" s="2" t="s">
        <v>27</v>
      </c>
    </row>
    <row r="20" spans="1:3">
      <c r="A20" s="14">
        <v>4306</v>
      </c>
      <c r="B20" s="2" t="s">
        <v>28</v>
      </c>
      <c r="C20" s="2" t="s">
        <v>29</v>
      </c>
    </row>
    <row r="21" spans="1:3">
      <c r="A21" s="14">
        <v>4355</v>
      </c>
      <c r="B21" s="2" t="s">
        <v>30</v>
      </c>
      <c r="C21" s="2" t="s">
        <v>31</v>
      </c>
    </row>
    <row r="22" spans="1:3">
      <c r="A22" s="14">
        <v>4357</v>
      </c>
      <c r="B22" s="2" t="s">
        <v>32</v>
      </c>
      <c r="C22" s="2" t="s">
        <v>33</v>
      </c>
    </row>
    <row r="23" spans="1:3">
      <c r="A23" s="14">
        <v>4374</v>
      </c>
      <c r="B23" s="2" t="s">
        <v>34</v>
      </c>
      <c r="C23" s="2" t="s">
        <v>22</v>
      </c>
    </row>
    <row r="24" spans="1:3">
      <c r="A24" s="14">
        <v>4403</v>
      </c>
      <c r="B24" s="2" t="s">
        <v>35</v>
      </c>
      <c r="C24" s="2" t="s">
        <v>36</v>
      </c>
    </row>
    <row r="25" spans="1:3">
      <c r="A25" s="14">
        <v>4420</v>
      </c>
      <c r="B25" s="2" t="s">
        <v>37</v>
      </c>
      <c r="C25" s="2" t="s">
        <v>27</v>
      </c>
    </row>
    <row r="26" spans="1:3">
      <c r="A26" s="14">
        <v>4426</v>
      </c>
      <c r="B26" s="2" t="s">
        <v>38</v>
      </c>
      <c r="C26" s="2" t="s">
        <v>39</v>
      </c>
    </row>
    <row r="27" spans="1:3">
      <c r="A27" s="14">
        <v>4439</v>
      </c>
      <c r="B27" s="2" t="s">
        <v>40</v>
      </c>
      <c r="C27" s="2" t="s">
        <v>8</v>
      </c>
    </row>
    <row r="28" spans="1:3">
      <c r="A28" s="14">
        <v>4440</v>
      </c>
      <c r="B28" s="2" t="s">
        <v>41</v>
      </c>
      <c r="C28" s="2" t="s">
        <v>8</v>
      </c>
    </row>
    <row r="29" spans="1:3">
      <c r="A29" s="14">
        <v>4441</v>
      </c>
      <c r="B29" s="2" t="s">
        <v>42</v>
      </c>
      <c r="C29" s="2" t="s">
        <v>8</v>
      </c>
    </row>
    <row r="30" spans="1:3">
      <c r="A30" s="14">
        <v>4444</v>
      </c>
      <c r="B30" s="2" t="s">
        <v>43</v>
      </c>
      <c r="C30" s="2" t="s">
        <v>8</v>
      </c>
    </row>
    <row r="31" spans="1:3">
      <c r="A31" s="14">
        <v>4445</v>
      </c>
      <c r="B31" s="2" t="s">
        <v>44</v>
      </c>
      <c r="C31" s="2" t="s">
        <v>8</v>
      </c>
    </row>
    <row r="32" spans="1:3">
      <c r="A32" s="15">
        <v>4481</v>
      </c>
      <c r="B32" s="2" t="s">
        <v>45</v>
      </c>
      <c r="C32" s="2" t="s">
        <v>10</v>
      </c>
    </row>
    <row r="33" spans="1:3">
      <c r="A33" s="14">
        <v>4495</v>
      </c>
      <c r="B33" s="2" t="s">
        <v>46</v>
      </c>
      <c r="C33" s="2" t="s">
        <v>47</v>
      </c>
    </row>
    <row r="34" spans="1:3">
      <c r="A34" s="14">
        <v>4509</v>
      </c>
      <c r="B34" s="2" t="s">
        <v>48</v>
      </c>
      <c r="C34" s="2" t="s">
        <v>49</v>
      </c>
    </row>
    <row r="35" spans="1:3">
      <c r="A35" s="17">
        <v>4510</v>
      </c>
      <c r="B35" s="10" t="s">
        <v>50</v>
      </c>
      <c r="C35" s="10" t="s">
        <v>49</v>
      </c>
    </row>
    <row r="36" spans="1:3">
      <c r="A36" s="17">
        <v>4520</v>
      </c>
      <c r="B36" s="10" t="s">
        <v>51</v>
      </c>
      <c r="C36" s="10" t="s">
        <v>4</v>
      </c>
    </row>
    <row r="37" spans="1:3">
      <c r="A37" s="17">
        <v>4633</v>
      </c>
      <c r="B37" s="10" t="s">
        <v>52</v>
      </c>
      <c r="C37" s="10" t="s">
        <v>25</v>
      </c>
    </row>
    <row r="38" spans="1:3">
      <c r="A38" s="17">
        <v>4635</v>
      </c>
      <c r="B38" s="10" t="s">
        <v>53</v>
      </c>
      <c r="C38" s="10" t="s">
        <v>54</v>
      </c>
    </row>
    <row r="39" spans="1:3">
      <c r="A39" s="14">
        <v>4666</v>
      </c>
      <c r="B39" s="2" t="s">
        <v>55</v>
      </c>
      <c r="C39" s="2" t="s">
        <v>56</v>
      </c>
    </row>
    <row r="40" spans="1:3">
      <c r="A40" s="14">
        <v>4668</v>
      </c>
      <c r="B40" s="2" t="s">
        <v>57</v>
      </c>
      <c r="C40" s="2" t="s">
        <v>6</v>
      </c>
    </row>
    <row r="41" spans="1:3">
      <c r="A41" s="14">
        <v>4695</v>
      </c>
      <c r="B41" s="2" t="s">
        <v>58</v>
      </c>
      <c r="C41" s="2" t="s">
        <v>59</v>
      </c>
    </row>
    <row r="42" spans="1:3">
      <c r="A42" s="14">
        <v>4698</v>
      </c>
      <c r="B42" s="2" t="s">
        <v>60</v>
      </c>
      <c r="C42" s="2" t="s">
        <v>61</v>
      </c>
    </row>
    <row r="43" spans="1:3">
      <c r="A43" s="14">
        <v>4727</v>
      </c>
      <c r="B43" s="2" t="s">
        <v>62</v>
      </c>
      <c r="C43" s="2" t="s">
        <v>63</v>
      </c>
    </row>
    <row r="44" spans="1:3">
      <c r="A44" s="14"/>
      <c r="B44" s="2"/>
      <c r="C44" s="2"/>
    </row>
    <row r="45" spans="1:3">
      <c r="A45" s="14">
        <v>4748</v>
      </c>
      <c r="B45" s="2" t="s">
        <v>64</v>
      </c>
      <c r="C45" s="2" t="s">
        <v>22</v>
      </c>
    </row>
    <row r="46" spans="1:3">
      <c r="A46" s="14">
        <v>4750</v>
      </c>
      <c r="B46" s="2" t="s">
        <v>65</v>
      </c>
      <c r="C46" s="2" t="s">
        <v>66</v>
      </c>
    </row>
    <row r="47" spans="1:3">
      <c r="A47" s="14">
        <v>4822</v>
      </c>
      <c r="B47" s="4" t="s">
        <v>67</v>
      </c>
      <c r="C47" s="3" t="s">
        <v>68</v>
      </c>
    </row>
    <row r="48" spans="1:3">
      <c r="A48" s="18">
        <v>4872</v>
      </c>
      <c r="B48" s="5" t="s">
        <v>69</v>
      </c>
      <c r="C48" s="5" t="s">
        <v>70</v>
      </c>
    </row>
    <row r="49" spans="1:3">
      <c r="A49" s="14">
        <v>4878</v>
      </c>
      <c r="B49" s="2" t="s">
        <v>71</v>
      </c>
      <c r="C49" s="2" t="s">
        <v>72</v>
      </c>
    </row>
    <row r="50" spans="1:3">
      <c r="A50" s="14">
        <v>4920</v>
      </c>
      <c r="B50" s="2" t="s">
        <v>73</v>
      </c>
      <c r="C50" s="2" t="s">
        <v>22</v>
      </c>
    </row>
    <row r="51" spans="1:3">
      <c r="A51" s="14">
        <v>4921</v>
      </c>
      <c r="B51" s="2" t="s">
        <v>74</v>
      </c>
      <c r="C51" s="2" t="s">
        <v>22</v>
      </c>
    </row>
    <row r="52" spans="1:3">
      <c r="A52" s="14">
        <v>4922</v>
      </c>
      <c r="B52" s="2" t="s">
        <v>75</v>
      </c>
      <c r="C52" s="2" t="s">
        <v>33</v>
      </c>
    </row>
    <row r="53" spans="1:3">
      <c r="A53" s="14">
        <v>4936</v>
      </c>
      <c r="B53" s="2" t="s">
        <v>76</v>
      </c>
      <c r="C53" s="2" t="s">
        <v>77</v>
      </c>
    </row>
    <row r="54" spans="1:3">
      <c r="A54" s="14">
        <v>4979</v>
      </c>
      <c r="B54" s="2" t="s">
        <v>78</v>
      </c>
      <c r="C54" s="2" t="s">
        <v>22</v>
      </c>
    </row>
    <row r="55" spans="1:3">
      <c r="A55" s="14">
        <v>5010</v>
      </c>
      <c r="B55" s="2" t="s">
        <v>79</v>
      </c>
      <c r="C55" s="2" t="s">
        <v>80</v>
      </c>
    </row>
    <row r="56" spans="1:3">
      <c r="A56" s="14">
        <v>5014</v>
      </c>
      <c r="B56" s="2" t="s">
        <v>81</v>
      </c>
      <c r="C56" s="2" t="s">
        <v>82</v>
      </c>
    </row>
    <row r="57" spans="1:3">
      <c r="A57" s="14"/>
      <c r="B57" s="2"/>
      <c r="C57" s="2"/>
    </row>
    <row r="58" spans="1:3">
      <c r="A58" s="14">
        <v>5063</v>
      </c>
      <c r="B58" s="2" t="s">
        <v>83</v>
      </c>
      <c r="C58" s="2" t="s">
        <v>47</v>
      </c>
    </row>
    <row r="59" spans="1:3">
      <c r="A59" s="15">
        <v>5067</v>
      </c>
      <c r="B59" s="2" t="s">
        <v>84</v>
      </c>
      <c r="C59" s="2" t="s">
        <v>4</v>
      </c>
    </row>
    <row r="60" spans="1:3">
      <c r="A60" s="14">
        <v>5275</v>
      </c>
      <c r="B60" s="2" t="s">
        <v>85</v>
      </c>
      <c r="C60" s="2" t="s">
        <v>86</v>
      </c>
    </row>
  </sheetData>
  <pageMargins left="0.511811024" right="0.511811024" top="0.78740157499999996" bottom="0.78740157499999996" header="0.31496062000000002" footer="0.31496062000000002"/>
  <pageSetup paperSize="9" scale="83" fitToWidth="0" orientation="portrait" horizontalDpi="1200" verticalDpi="1200" r:id="rId1"/>
</worksheet>
</file>

<file path=xl/worksheets/sheet10.xml><?xml version="1.0" encoding="utf-8"?>
<worksheet xmlns="http://schemas.openxmlformats.org/spreadsheetml/2006/main" xmlns:r="http://schemas.openxmlformats.org/officeDocument/2006/relationships">
  <sheetPr>
    <tabColor rgb="FFFFFF00"/>
  </sheetPr>
  <dimension ref="A1:AH97"/>
  <sheetViews>
    <sheetView view="pageBreakPreview" topLeftCell="A76" workbookViewId="0">
      <selection activeCell="F27" sqref="F27"/>
    </sheetView>
  </sheetViews>
  <sheetFormatPr defaultRowHeight="11.25"/>
  <cols>
    <col min="1" max="1" width="15.85546875" style="528" bestFit="1" customWidth="1"/>
    <col min="2" max="2" width="22.5703125" style="82" customWidth="1"/>
    <col min="3" max="3" width="60" style="82" customWidth="1"/>
    <col min="4" max="4" width="13.85546875" style="82" bestFit="1" customWidth="1"/>
    <col min="5" max="5" width="15.5703125" style="82" bestFit="1" customWidth="1"/>
    <col min="6" max="6" width="14.5703125" style="83" customWidth="1"/>
    <col min="7" max="7" width="14.7109375" style="83" customWidth="1"/>
    <col min="8" max="8" width="15.140625" style="82" bestFit="1" customWidth="1"/>
    <col min="9" max="16384" width="9.140625" style="82"/>
  </cols>
  <sheetData>
    <row r="1" spans="1:8" ht="12" thickBot="1">
      <c r="A1" s="903"/>
      <c r="B1" s="927" t="s">
        <v>947</v>
      </c>
      <c r="C1" s="917" t="s">
        <v>154</v>
      </c>
      <c r="D1" s="917"/>
      <c r="E1" s="917"/>
      <c r="F1" s="917"/>
      <c r="G1" s="917"/>
    </row>
    <row r="2" spans="1:8" ht="12" thickBot="1">
      <c r="A2" s="903"/>
      <c r="B2" s="927"/>
      <c r="C2" s="917" t="s">
        <v>945</v>
      </c>
      <c r="D2" s="917"/>
      <c r="E2" s="917"/>
      <c r="F2" s="917"/>
      <c r="G2" s="917"/>
    </row>
    <row r="3" spans="1:8" ht="12" thickBot="1">
      <c r="A3" s="903"/>
      <c r="B3" s="927"/>
      <c r="C3" s="917" t="s">
        <v>946</v>
      </c>
      <c r="D3" s="917"/>
      <c r="E3" s="917"/>
      <c r="F3" s="917"/>
      <c r="G3" s="917"/>
    </row>
    <row r="4" spans="1:8" ht="13.5" thickBot="1">
      <c r="A4" s="903"/>
      <c r="B4" s="547" t="s">
        <v>948</v>
      </c>
      <c r="C4" s="917" t="s">
        <v>722</v>
      </c>
      <c r="D4" s="917"/>
      <c r="E4" s="917"/>
      <c r="F4" s="917"/>
      <c r="G4" s="917"/>
    </row>
    <row r="5" spans="1:8" ht="27" customHeight="1" thickBot="1">
      <c r="A5" s="903"/>
      <c r="B5" s="708" t="s">
        <v>949</v>
      </c>
      <c r="C5" s="917" t="s">
        <v>1112</v>
      </c>
      <c r="D5" s="917"/>
      <c r="E5" s="917"/>
      <c r="F5" s="917"/>
      <c r="G5" s="917"/>
    </row>
    <row r="6" spans="1:8" ht="12" thickBot="1">
      <c r="B6" s="85"/>
      <c r="C6" s="86"/>
      <c r="D6" s="86"/>
      <c r="E6" s="85"/>
      <c r="F6" s="535" t="s">
        <v>1185</v>
      </c>
    </row>
    <row r="7" spans="1:8" s="95" customFormat="1" ht="12" thickBot="1">
      <c r="A7" s="773"/>
      <c r="B7" s="88"/>
      <c r="C7" s="89"/>
      <c r="D7" s="90"/>
      <c r="E7" s="91"/>
      <c r="F7" s="92" t="s">
        <v>968</v>
      </c>
      <c r="G7" s="774"/>
      <c r="H7" s="94"/>
    </row>
    <row r="8" spans="1:8" s="95" customFormat="1" ht="12" thickBot="1">
      <c r="A8" s="773"/>
      <c r="B8" s="88"/>
      <c r="C8" s="89"/>
      <c r="D8" s="90"/>
      <c r="E8" s="437"/>
      <c r="F8" s="562"/>
      <c r="G8" s="775"/>
      <c r="H8" s="94"/>
    </row>
    <row r="9" spans="1:8" s="95" customFormat="1" ht="12" thickBot="1">
      <c r="A9" s="908"/>
      <c r="B9" s="908"/>
      <c r="C9" s="908"/>
      <c r="D9" s="101" t="s">
        <v>726</v>
      </c>
      <c r="E9" s="101" t="s">
        <v>727</v>
      </c>
      <c r="F9" s="131" t="s">
        <v>728</v>
      </c>
      <c r="G9" s="131" t="s">
        <v>729</v>
      </c>
      <c r="H9" s="94"/>
    </row>
    <row r="10" spans="1:8" s="95" customFormat="1" ht="23.25" thickBot="1">
      <c r="A10" s="755" t="s">
        <v>773</v>
      </c>
      <c r="B10" s="715" t="s">
        <v>1074</v>
      </c>
      <c r="C10" s="710" t="s">
        <v>1075</v>
      </c>
      <c r="D10" s="696">
        <f>D16</f>
        <v>1423</v>
      </c>
      <c r="E10" s="856" t="s">
        <v>734</v>
      </c>
      <c r="F10" s="758">
        <v>12.22</v>
      </c>
      <c r="G10" s="758">
        <f>TRUNC(D10*F10,2)</f>
        <v>17389.060000000001</v>
      </c>
      <c r="H10" s="94"/>
    </row>
    <row r="11" spans="1:8" s="95" customFormat="1" ht="12" thickBot="1">
      <c r="A11" s="145"/>
      <c r="B11" s="123"/>
      <c r="C11" s="176"/>
      <c r="D11" s="177"/>
      <c r="E11" s="154"/>
      <c r="F11" s="178"/>
      <c r="G11" s="178"/>
      <c r="H11" s="94"/>
    </row>
    <row r="12" spans="1:8" s="95" customFormat="1">
      <c r="A12" s="991" t="s">
        <v>740</v>
      </c>
      <c r="B12" s="951" t="s">
        <v>1102</v>
      </c>
      <c r="C12" s="951"/>
      <c r="D12" s="332">
        <f>'OBRAS - GERAL'!F521</f>
        <v>1320</v>
      </c>
      <c r="E12" s="723" t="s">
        <v>734</v>
      </c>
      <c r="F12" s="333"/>
      <c r="G12" s="175"/>
      <c r="H12" s="94"/>
    </row>
    <row r="13" spans="1:8" s="95" customFormat="1">
      <c r="A13" s="992"/>
      <c r="B13" s="950" t="s">
        <v>1105</v>
      </c>
      <c r="C13" s="950"/>
      <c r="D13" s="334">
        <f>'OBRAS - GERAL'!G521</f>
        <v>103</v>
      </c>
      <c r="E13" s="724" t="s">
        <v>734</v>
      </c>
      <c r="F13" s="333"/>
      <c r="G13" s="175"/>
      <c r="H13" s="94"/>
    </row>
    <row r="14" spans="1:8" s="95" customFormat="1">
      <c r="A14" s="992"/>
      <c r="B14" s="995" t="s">
        <v>823</v>
      </c>
      <c r="C14" s="995"/>
      <c r="D14" s="335">
        <f>D12+D13</f>
        <v>1423</v>
      </c>
      <c r="E14" s="336" t="s">
        <v>734</v>
      </c>
      <c r="F14" s="333"/>
      <c r="G14" s="175"/>
      <c r="H14" s="94"/>
    </row>
    <row r="15" spans="1:8">
      <c r="A15" s="993"/>
      <c r="B15" s="950" t="s">
        <v>824</v>
      </c>
      <c r="C15" s="950"/>
      <c r="D15" s="337">
        <v>1</v>
      </c>
      <c r="E15" s="338" t="s">
        <v>734</v>
      </c>
      <c r="F15" s="333"/>
      <c r="G15" s="175"/>
    </row>
    <row r="16" spans="1:8" ht="12" thickBot="1">
      <c r="A16" s="994"/>
      <c r="B16" s="996" t="s">
        <v>825</v>
      </c>
      <c r="C16" s="996"/>
      <c r="D16" s="339">
        <f>D14*D15</f>
        <v>1423</v>
      </c>
      <c r="E16" s="340" t="s">
        <v>734</v>
      </c>
      <c r="F16" s="333"/>
      <c r="G16" s="175"/>
    </row>
    <row r="17" spans="1:34" ht="15.75" customHeight="1" thickBot="1">
      <c r="A17" s="341"/>
      <c r="B17" s="722"/>
      <c r="C17" s="722"/>
      <c r="D17" s="343"/>
      <c r="E17" s="130"/>
      <c r="F17" s="175"/>
      <c r="G17" s="175"/>
    </row>
    <row r="18" spans="1:34" s="133" customFormat="1" ht="12" thickBot="1">
      <c r="A18" s="908"/>
      <c r="B18" s="908"/>
      <c r="C18" s="908"/>
      <c r="D18" s="101" t="s">
        <v>726</v>
      </c>
      <c r="E18" s="101" t="s">
        <v>727</v>
      </c>
      <c r="F18" s="131" t="s">
        <v>728</v>
      </c>
      <c r="G18" s="131" t="s">
        <v>729</v>
      </c>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row>
    <row r="19" spans="1:34" s="95" customFormat="1" ht="23.25" thickBot="1">
      <c r="A19" s="755" t="s">
        <v>773</v>
      </c>
      <c r="B19" s="715" t="s">
        <v>1076</v>
      </c>
      <c r="C19" s="857" t="s">
        <v>1077</v>
      </c>
      <c r="D19" s="696">
        <f>D23</f>
        <v>1423</v>
      </c>
      <c r="E19" s="856" t="s">
        <v>734</v>
      </c>
      <c r="F19" s="758">
        <v>3.34</v>
      </c>
      <c r="G19" s="758">
        <f>TRUNC(D19*F19,2)</f>
        <v>4752.82</v>
      </c>
      <c r="H19" s="94"/>
    </row>
    <row r="20" spans="1:34" ht="12" thickBot="1">
      <c r="A20" s="719"/>
      <c r="B20" s="130"/>
      <c r="C20" s="81"/>
      <c r="D20" s="130"/>
      <c r="E20" s="344"/>
      <c r="F20" s="175"/>
      <c r="G20" s="175"/>
    </row>
    <row r="21" spans="1:34">
      <c r="A21" s="997" t="s">
        <v>740</v>
      </c>
      <c r="B21" s="951" t="s">
        <v>827</v>
      </c>
      <c r="C21" s="951"/>
      <c r="D21" s="345">
        <f>D16</f>
        <v>1423</v>
      </c>
      <c r="E21" s="346" t="s">
        <v>734</v>
      </c>
      <c r="F21" s="333"/>
      <c r="G21" s="175"/>
    </row>
    <row r="22" spans="1:34">
      <c r="A22" s="998"/>
      <c r="B22" s="1006" t="s">
        <v>828</v>
      </c>
      <c r="C22" s="1006"/>
      <c r="D22" s="347">
        <v>1</v>
      </c>
      <c r="E22" s="348" t="s">
        <v>734</v>
      </c>
      <c r="F22" s="333"/>
      <c r="G22" s="175"/>
    </row>
    <row r="23" spans="1:34" ht="12" thickBot="1">
      <c r="A23" s="999"/>
      <c r="B23" s="996" t="s">
        <v>825</v>
      </c>
      <c r="C23" s="996"/>
      <c r="D23" s="339">
        <f>D21*D22</f>
        <v>1423</v>
      </c>
      <c r="E23" s="349" t="s">
        <v>734</v>
      </c>
      <c r="F23" s="175"/>
      <c r="G23" s="175"/>
    </row>
    <row r="24" spans="1:34">
      <c r="A24" s="341"/>
      <c r="B24" s="722"/>
      <c r="C24" s="722"/>
      <c r="D24" s="343"/>
      <c r="E24" s="130"/>
      <c r="F24" s="175"/>
      <c r="G24" s="175"/>
    </row>
    <row r="25" spans="1:34" s="95" customFormat="1" ht="12" thickBot="1">
      <c r="A25" s="719"/>
      <c r="B25" s="350"/>
      <c r="C25" s="719"/>
      <c r="D25" s="351"/>
      <c r="E25" s="719"/>
      <c r="F25" s="719"/>
      <c r="G25" s="719"/>
      <c r="H25" s="719"/>
      <c r="I25" s="719"/>
    </row>
    <row r="26" spans="1:34" ht="12" thickBot="1">
      <c r="A26" s="908"/>
      <c r="B26" s="908"/>
      <c r="C26" s="908"/>
      <c r="D26" s="131" t="s">
        <v>726</v>
      </c>
      <c r="E26" s="131" t="s">
        <v>727</v>
      </c>
      <c r="F26" s="131" t="s">
        <v>728</v>
      </c>
      <c r="G26" s="131" t="s">
        <v>729</v>
      </c>
      <c r="H26" s="344"/>
    </row>
    <row r="27" spans="1:34" s="95" customFormat="1" ht="12" thickBot="1">
      <c r="A27" s="858" t="s">
        <v>730</v>
      </c>
      <c r="B27" s="858" t="s">
        <v>1078</v>
      </c>
      <c r="C27" s="857" t="s">
        <v>1193</v>
      </c>
      <c r="D27" s="696">
        <f>D31</f>
        <v>2846</v>
      </c>
      <c r="E27" s="755" t="s">
        <v>858</v>
      </c>
      <c r="F27" s="758">
        <f>G50</f>
        <v>3.71</v>
      </c>
      <c r="G27" s="758">
        <f>TRUNC(D27*F27,2)</f>
        <v>10558.66</v>
      </c>
      <c r="H27" s="94"/>
    </row>
    <row r="28" spans="1:34" ht="12" thickBot="1">
      <c r="B28" s="352"/>
      <c r="C28" s="353"/>
      <c r="D28" s="709"/>
      <c r="E28" s="355"/>
      <c r="F28" s="717"/>
      <c r="G28" s="717"/>
    </row>
    <row r="29" spans="1:34">
      <c r="A29" s="719"/>
      <c r="B29" s="1012" t="s">
        <v>845</v>
      </c>
      <c r="C29" s="356" t="s">
        <v>907</v>
      </c>
      <c r="D29" s="357">
        <f>D16</f>
        <v>1423</v>
      </c>
      <c r="E29" s="358"/>
      <c r="F29" s="359"/>
      <c r="G29" s="359"/>
    </row>
    <row r="30" spans="1:34">
      <c r="A30" s="719"/>
      <c r="B30" s="1013"/>
      <c r="C30" s="360" t="s">
        <v>908</v>
      </c>
      <c r="D30" s="361">
        <v>2</v>
      </c>
      <c r="E30" s="358"/>
      <c r="F30" s="359"/>
      <c r="G30" s="359"/>
    </row>
    <row r="31" spans="1:34" ht="12" thickBot="1">
      <c r="A31" s="719"/>
      <c r="B31" s="1014"/>
      <c r="C31" s="362" t="s">
        <v>909</v>
      </c>
      <c r="D31" s="363">
        <f>D29*D30</f>
        <v>2846</v>
      </c>
      <c r="E31" s="358"/>
      <c r="F31" s="359"/>
      <c r="G31" s="359"/>
    </row>
    <row r="32" spans="1:34" ht="12" thickBot="1">
      <c r="A32" s="719"/>
      <c r="B32" s="350"/>
      <c r="C32" s="81"/>
      <c r="D32" s="358"/>
      <c r="E32" s="358"/>
      <c r="F32" s="359"/>
      <c r="G32" s="359"/>
    </row>
    <row r="33" spans="1:9" s="95" customFormat="1" ht="12" thickBot="1">
      <c r="A33" s="1007" t="s">
        <v>800</v>
      </c>
      <c r="B33" s="1007"/>
      <c r="C33" s="1007"/>
      <c r="D33" s="1007"/>
      <c r="E33" s="1007"/>
      <c r="F33" s="1007"/>
      <c r="G33" s="1007"/>
      <c r="H33" s="719"/>
      <c r="I33" s="719"/>
    </row>
    <row r="34" spans="1:9" s="95" customFormat="1" ht="12" thickBot="1">
      <c r="A34" s="908"/>
      <c r="B34" s="908"/>
      <c r="C34" s="908"/>
      <c r="D34" s="131" t="s">
        <v>726</v>
      </c>
      <c r="E34" s="131" t="s">
        <v>727</v>
      </c>
      <c r="F34" s="131" t="s">
        <v>728</v>
      </c>
      <c r="G34" s="131" t="s">
        <v>729</v>
      </c>
      <c r="H34" s="94"/>
    </row>
    <row r="35" spans="1:9" s="95" customFormat="1" ht="34.5" thickBot="1">
      <c r="A35" s="858" t="s">
        <v>773</v>
      </c>
      <c r="B35" s="858" t="s">
        <v>1008</v>
      </c>
      <c r="C35" s="857" t="s">
        <v>1192</v>
      </c>
      <c r="D35" s="755" t="s">
        <v>1101</v>
      </c>
      <c r="E35" s="856" t="s">
        <v>727</v>
      </c>
      <c r="F35" s="758">
        <f>G50</f>
        <v>3.71</v>
      </c>
      <c r="G35" s="758">
        <f>TRUNC(D35*F35,2)</f>
        <v>3.71</v>
      </c>
      <c r="H35" s="719"/>
      <c r="I35" s="719"/>
    </row>
    <row r="36" spans="1:9" s="95" customFormat="1" ht="12" thickBot="1">
      <c r="A36" s="364"/>
      <c r="B36" s="365"/>
      <c r="C36" s="366"/>
      <c r="D36" s="721"/>
      <c r="E36" s="367"/>
      <c r="F36" s="368"/>
      <c r="G36" s="368"/>
      <c r="H36" s="719"/>
      <c r="I36" s="719"/>
    </row>
    <row r="37" spans="1:9" s="95" customFormat="1">
      <c r="A37" s="1000" t="s">
        <v>870</v>
      </c>
      <c r="B37" s="369" t="s">
        <v>830</v>
      </c>
      <c r="C37" s="369" t="s">
        <v>723</v>
      </c>
      <c r="D37" s="131" t="s">
        <v>831</v>
      </c>
      <c r="E37" s="131" t="s">
        <v>725</v>
      </c>
      <c r="F37" s="131" t="s">
        <v>728</v>
      </c>
      <c r="G37" s="131" t="s">
        <v>729</v>
      </c>
      <c r="H37" s="719"/>
      <c r="I37" s="719"/>
    </row>
    <row r="38" spans="1:9" s="95" customFormat="1" ht="22.5">
      <c r="A38" s="1001"/>
      <c r="B38" s="370" t="s">
        <v>910</v>
      </c>
      <c r="C38" s="371" t="s">
        <v>911</v>
      </c>
      <c r="D38" s="724" t="s">
        <v>912</v>
      </c>
      <c r="E38" s="316">
        <v>1</v>
      </c>
      <c r="F38" s="509">
        <v>5.8</v>
      </c>
      <c r="G38" s="509">
        <f>E38*F38</f>
        <v>5.8</v>
      </c>
      <c r="H38" s="719"/>
      <c r="I38" s="719"/>
    </row>
    <row r="39" spans="1:9" s="95" customFormat="1" ht="12.75">
      <c r="A39" s="1001"/>
      <c r="B39" s="370" t="s">
        <v>871</v>
      </c>
      <c r="C39" s="371" t="s">
        <v>886</v>
      </c>
      <c r="D39" s="724" t="s">
        <v>835</v>
      </c>
      <c r="E39" s="316">
        <v>0.2</v>
      </c>
      <c r="F39" s="509">
        <v>11.86</v>
      </c>
      <c r="G39" s="509">
        <f t="shared" ref="G39" si="0">E39*F39</f>
        <v>2.3719999999999999</v>
      </c>
      <c r="H39" s="326"/>
      <c r="I39" s="719"/>
    </row>
    <row r="40" spans="1:9" s="95" customFormat="1" ht="23.25" thickBot="1">
      <c r="A40" s="1002"/>
      <c r="B40" s="372" t="s">
        <v>836</v>
      </c>
      <c r="C40" s="373" t="s">
        <v>873</v>
      </c>
      <c r="D40" s="372" t="s">
        <v>838</v>
      </c>
      <c r="E40" s="317">
        <v>1</v>
      </c>
      <c r="F40" s="506">
        <v>2.37</v>
      </c>
      <c r="G40" s="509">
        <f>E40*F40*0.03</f>
        <v>7.1099999999999997E-2</v>
      </c>
      <c r="H40" s="719"/>
      <c r="I40" s="719"/>
    </row>
    <row r="41" spans="1:9" s="296" customFormat="1" ht="12.75" customHeight="1" thickBot="1">
      <c r="A41" s="711"/>
      <c r="B41" s="712"/>
      <c r="C41" s="712"/>
      <c r="D41" s="712"/>
      <c r="E41" s="713"/>
      <c r="F41" s="713" t="s">
        <v>958</v>
      </c>
      <c r="G41" s="511">
        <f>SUM(G38:G40)</f>
        <v>8.2431000000000001</v>
      </c>
      <c r="H41" s="508"/>
      <c r="I41" s="719"/>
    </row>
    <row r="42" spans="1:9" s="578" customFormat="1" ht="12.75" customHeight="1">
      <c r="A42" s="574"/>
      <c r="B42" s="575"/>
      <c r="C42" s="575"/>
      <c r="D42" s="575"/>
      <c r="E42" s="576"/>
      <c r="F42" s="576"/>
      <c r="G42" s="577"/>
      <c r="H42" s="569"/>
      <c r="I42" s="716"/>
    </row>
    <row r="43" spans="1:9" s="296" customFormat="1" ht="12.75" customHeight="1" thickBot="1">
      <c r="A43" s="570"/>
      <c r="B43" s="571"/>
      <c r="C43" s="571"/>
      <c r="D43" s="571"/>
      <c r="E43" s="572"/>
      <c r="F43" s="572"/>
      <c r="G43" s="573"/>
      <c r="H43" s="569"/>
      <c r="I43" s="719"/>
    </row>
    <row r="44" spans="1:9" s="95" customFormat="1" ht="15.75" customHeight="1" thickBot="1">
      <c r="A44" s="1007" t="s">
        <v>806</v>
      </c>
      <c r="B44" s="1007"/>
      <c r="C44" s="1007"/>
      <c r="D44" s="1007"/>
      <c r="E44" s="1007"/>
      <c r="F44" s="1007"/>
      <c r="G44" s="1007"/>
      <c r="H44" s="719"/>
      <c r="I44" s="719"/>
    </row>
    <row r="45" spans="1:9" s="95" customFormat="1">
      <c r="A45" s="1000" t="s">
        <v>870</v>
      </c>
      <c r="B45" s="369" t="s">
        <v>830</v>
      </c>
      <c r="C45" s="369" t="s">
        <v>723</v>
      </c>
      <c r="D45" s="131" t="s">
        <v>831</v>
      </c>
      <c r="E45" s="131" t="s">
        <v>725</v>
      </c>
      <c r="F45" s="131" t="s">
        <v>728</v>
      </c>
      <c r="G45" s="131" t="s">
        <v>729</v>
      </c>
      <c r="H45" s="719"/>
      <c r="I45" s="719"/>
    </row>
    <row r="46" spans="1:9" s="95" customFormat="1" ht="22.5">
      <c r="A46" s="1001"/>
      <c r="B46" s="370" t="s">
        <v>910</v>
      </c>
      <c r="C46" s="371" t="s">
        <v>911</v>
      </c>
      <c r="D46" s="724" t="s">
        <v>912</v>
      </c>
      <c r="E46" s="316">
        <v>0</v>
      </c>
      <c r="F46" s="509">
        <v>5.8</v>
      </c>
      <c r="G46" s="509">
        <f>TRUNC(E46*F46,2)</f>
        <v>0</v>
      </c>
      <c r="H46" s="719"/>
      <c r="I46" s="719"/>
    </row>
    <row r="47" spans="1:9" s="95" customFormat="1" ht="12.75">
      <c r="A47" s="1001"/>
      <c r="B47" s="370" t="s">
        <v>871</v>
      </c>
      <c r="C47" s="371" t="s">
        <v>886</v>
      </c>
      <c r="D47" s="724" t="s">
        <v>835</v>
      </c>
      <c r="E47" s="316">
        <v>0</v>
      </c>
      <c r="F47" s="509">
        <v>11.86</v>
      </c>
      <c r="G47" s="509">
        <f>TRUNC(E47*F47,2)</f>
        <v>0</v>
      </c>
      <c r="H47" s="719"/>
      <c r="I47" s="719"/>
    </row>
    <row r="48" spans="1:9" s="95" customFormat="1" ht="22.5">
      <c r="A48" s="1001"/>
      <c r="B48" s="370" t="s">
        <v>836</v>
      </c>
      <c r="C48" s="371" t="s">
        <v>873</v>
      </c>
      <c r="D48" s="370" t="s">
        <v>838</v>
      </c>
      <c r="E48" s="316">
        <v>0</v>
      </c>
      <c r="F48" s="509">
        <v>2.37</v>
      </c>
      <c r="G48" s="509">
        <f>E48*F48*0.03</f>
        <v>0</v>
      </c>
      <c r="H48" s="719"/>
      <c r="I48" s="719"/>
    </row>
    <row r="49" spans="1:9" s="95" customFormat="1" ht="13.5" thickBot="1">
      <c r="A49" s="1002"/>
      <c r="B49" s="372" t="s">
        <v>746</v>
      </c>
      <c r="C49" s="373" t="s">
        <v>906</v>
      </c>
      <c r="D49" s="725" t="s">
        <v>912</v>
      </c>
      <c r="E49" s="317">
        <v>1</v>
      </c>
      <c r="F49" s="509">
        <f>D57</f>
        <v>3.7100000000000004</v>
      </c>
      <c r="G49" s="509">
        <f t="shared" ref="G49" si="1">TRUNC(E49*F49,2)</f>
        <v>3.71</v>
      </c>
      <c r="H49" s="719"/>
      <c r="I49" s="719"/>
    </row>
    <row r="50" spans="1:9" s="296" customFormat="1" ht="12.75" customHeight="1" thickBot="1">
      <c r="A50" s="711"/>
      <c r="B50" s="712"/>
      <c r="C50" s="712"/>
      <c r="D50" s="712"/>
      <c r="E50" s="712"/>
      <c r="F50" s="712" t="s">
        <v>805</v>
      </c>
      <c r="G50" s="860">
        <f>SUM(G46:G49)</f>
        <v>3.71</v>
      </c>
      <c r="H50" s="374"/>
      <c r="I50" s="719"/>
    </row>
    <row r="51" spans="1:9" s="578" customFormat="1" ht="15.75" customHeight="1">
      <c r="A51" s="990"/>
      <c r="B51" s="990"/>
      <c r="C51" s="990"/>
      <c r="D51" s="990"/>
      <c r="E51" s="1008"/>
      <c r="F51" s="1008"/>
      <c r="G51" s="1008"/>
      <c r="H51" s="1008"/>
      <c r="I51" s="716"/>
    </row>
    <row r="52" spans="1:9" s="296" customFormat="1" ht="15.75" customHeight="1" thickBot="1">
      <c r="A52" s="716"/>
      <c r="B52" s="716"/>
      <c r="C52" s="721"/>
      <c r="D52" s="721"/>
      <c r="E52" s="716"/>
      <c r="F52" s="716"/>
      <c r="G52" s="716"/>
      <c r="H52" s="716"/>
      <c r="I52" s="716"/>
    </row>
    <row r="53" spans="1:9" s="318" customFormat="1" ht="12" thickBot="1">
      <c r="A53" s="720"/>
      <c r="B53" s="1009" t="s">
        <v>746</v>
      </c>
      <c r="C53" s="715" t="s">
        <v>807</v>
      </c>
      <c r="D53" s="715" t="s">
        <v>808</v>
      </c>
      <c r="E53" s="718"/>
      <c r="F53" s="719"/>
      <c r="G53" s="719"/>
      <c r="H53" s="326"/>
      <c r="I53" s="719"/>
    </row>
    <row r="54" spans="1:9" s="95" customFormat="1" ht="15.75" customHeight="1">
      <c r="A54" s="720"/>
      <c r="B54" s="1010"/>
      <c r="C54" s="563" t="s">
        <v>913</v>
      </c>
      <c r="D54" s="564">
        <v>4.9000000000000004</v>
      </c>
      <c r="E54" s="375"/>
      <c r="F54" s="351"/>
      <c r="G54" s="719"/>
      <c r="H54" s="326"/>
      <c r="I54" s="719"/>
    </row>
    <row r="55" spans="1:9" s="95" customFormat="1" ht="15.75" customHeight="1">
      <c r="A55" s="720"/>
      <c r="B55" s="1010"/>
      <c r="C55" s="442" t="s">
        <v>1194</v>
      </c>
      <c r="D55" s="319">
        <v>4.9000000000000004</v>
      </c>
      <c r="E55" s="718"/>
      <c r="F55" s="719"/>
      <c r="G55" s="719"/>
      <c r="H55" s="326"/>
      <c r="I55" s="719"/>
    </row>
    <row r="56" spans="1:9" s="95" customFormat="1" ht="15.75" customHeight="1" thickBot="1">
      <c r="A56" s="720"/>
      <c r="B56" s="1011"/>
      <c r="C56" s="565" t="s">
        <v>914</v>
      </c>
      <c r="D56" s="321">
        <v>1.33</v>
      </c>
      <c r="E56" s="718"/>
      <c r="F56" s="719"/>
      <c r="G56" s="719"/>
      <c r="H56" s="326"/>
      <c r="I56" s="719"/>
    </row>
    <row r="57" spans="1:9" s="95" customFormat="1" ht="15.75" customHeight="1" thickBot="1">
      <c r="A57" s="716"/>
      <c r="B57" s="421"/>
      <c r="C57" s="376" t="s">
        <v>954</v>
      </c>
      <c r="D57" s="377">
        <f>(D54+D55+D56)/3</f>
        <v>3.7100000000000004</v>
      </c>
      <c r="E57" s="716"/>
      <c r="F57" s="719"/>
      <c r="G57" s="719"/>
      <c r="H57" s="326"/>
      <c r="I57" s="719"/>
    </row>
    <row r="58" spans="1:9" ht="12" thickBot="1">
      <c r="A58" s="719"/>
      <c r="B58" s="364"/>
      <c r="C58" s="378"/>
      <c r="D58" s="719"/>
      <c r="E58" s="358"/>
      <c r="F58" s="719"/>
      <c r="G58" s="719"/>
      <c r="H58" s="344"/>
    </row>
    <row r="59" spans="1:9" ht="18" customHeight="1" thickBot="1">
      <c r="A59" s="908"/>
      <c r="B59" s="908"/>
      <c r="C59" s="908"/>
      <c r="D59" s="101" t="s">
        <v>726</v>
      </c>
      <c r="E59" s="101" t="s">
        <v>727</v>
      </c>
      <c r="F59" s="131" t="s">
        <v>728</v>
      </c>
      <c r="G59" s="131" t="s">
        <v>729</v>
      </c>
      <c r="H59" s="344"/>
    </row>
    <row r="60" spans="1:9" ht="23.25" thickBot="1">
      <c r="A60" s="755" t="s">
        <v>922</v>
      </c>
      <c r="B60" s="859">
        <v>441</v>
      </c>
      <c r="C60" s="371" t="s">
        <v>923</v>
      </c>
      <c r="D60" s="696">
        <f>D64</f>
        <v>24838</v>
      </c>
      <c r="E60" s="755" t="s">
        <v>858</v>
      </c>
      <c r="F60" s="755" t="s">
        <v>1096</v>
      </c>
      <c r="G60" s="758">
        <f>TRUNC(D60*F60,2)</f>
        <v>150766.66</v>
      </c>
      <c r="H60" s="344"/>
    </row>
    <row r="61" spans="1:9" ht="12" thickBot="1">
      <c r="A61" s="719"/>
      <c r="B61" s="364"/>
      <c r="C61" s="378"/>
      <c r="D61" s="719"/>
      <c r="E61" s="358"/>
      <c r="F61" s="719"/>
      <c r="G61" s="719"/>
      <c r="H61" s="344"/>
    </row>
    <row r="62" spans="1:9">
      <c r="A62" s="719"/>
      <c r="B62" s="1003" t="s">
        <v>845</v>
      </c>
      <c r="C62" s="379" t="s">
        <v>924</v>
      </c>
      <c r="D62" s="380">
        <f>'BRAÇO - ONE'!$D$12+'BRAÇO - ONE'!$D$36+'BRAÇO - ONE'!$D$44</f>
        <v>12419</v>
      </c>
      <c r="E62" s="358"/>
      <c r="F62" s="359"/>
      <c r="G62" s="359"/>
    </row>
    <row r="63" spans="1:9">
      <c r="A63" s="719"/>
      <c r="B63" s="1004"/>
      <c r="C63" s="381" t="s">
        <v>925</v>
      </c>
      <c r="D63" s="382">
        <v>2</v>
      </c>
      <c r="E63" s="358"/>
      <c r="F63" s="359"/>
      <c r="G63" s="359"/>
    </row>
    <row r="64" spans="1:9" ht="12" thickBot="1">
      <c r="A64" s="719"/>
      <c r="B64" s="1005"/>
      <c r="C64" s="383" t="s">
        <v>926</v>
      </c>
      <c r="D64" s="384">
        <f>D62*D63</f>
        <v>24838</v>
      </c>
      <c r="E64" s="358"/>
      <c r="F64" s="359"/>
      <c r="G64" s="359"/>
    </row>
    <row r="65" spans="1:8" ht="12" thickBot="1">
      <c r="A65" s="719"/>
      <c r="B65" s="385"/>
      <c r="C65" s="386"/>
      <c r="D65" s="387"/>
      <c r="E65" s="358"/>
      <c r="F65" s="359"/>
      <c r="G65" s="359"/>
    </row>
    <row r="66" spans="1:8" ht="18" customHeight="1" thickBot="1">
      <c r="A66" s="908"/>
      <c r="B66" s="908"/>
      <c r="C66" s="908"/>
      <c r="D66" s="101" t="s">
        <v>726</v>
      </c>
      <c r="E66" s="101" t="s">
        <v>727</v>
      </c>
      <c r="F66" s="131" t="s">
        <v>728</v>
      </c>
      <c r="G66" s="131" t="s">
        <v>729</v>
      </c>
      <c r="H66" s="344"/>
    </row>
    <row r="67" spans="1:8" ht="23.25" thickBot="1">
      <c r="A67" s="755" t="s">
        <v>922</v>
      </c>
      <c r="B67" s="859">
        <v>431</v>
      </c>
      <c r="C67" s="371" t="s">
        <v>927</v>
      </c>
      <c r="D67" s="696">
        <f>D71</f>
        <v>24838</v>
      </c>
      <c r="E67" s="755" t="s">
        <v>858</v>
      </c>
      <c r="F67" s="755" t="s">
        <v>1097</v>
      </c>
      <c r="G67" s="758">
        <f>TRUNC(D67*F67,2)</f>
        <v>182062.54</v>
      </c>
      <c r="H67" s="344"/>
    </row>
    <row r="68" spans="1:8" ht="12" thickBot="1">
      <c r="A68" s="719"/>
      <c r="B68" s="364"/>
      <c r="C68" s="378"/>
      <c r="D68" s="719"/>
      <c r="E68" s="358"/>
      <c r="F68" s="719"/>
      <c r="G68" s="719"/>
      <c r="H68" s="344"/>
    </row>
    <row r="69" spans="1:8">
      <c r="A69" s="719"/>
      <c r="B69" s="1003" t="s">
        <v>845</v>
      </c>
      <c r="C69" s="379" t="s">
        <v>924</v>
      </c>
      <c r="D69" s="380">
        <f>D62</f>
        <v>12419</v>
      </c>
      <c r="E69" s="358"/>
      <c r="F69" s="359"/>
      <c r="G69" s="359"/>
    </row>
    <row r="70" spans="1:8">
      <c r="A70" s="719"/>
      <c r="B70" s="1004"/>
      <c r="C70" s="381" t="s">
        <v>925</v>
      </c>
      <c r="D70" s="382">
        <v>2</v>
      </c>
      <c r="E70" s="358"/>
      <c r="F70" s="359"/>
      <c r="G70" s="359"/>
    </row>
    <row r="71" spans="1:8" ht="12" thickBot="1">
      <c r="A71" s="719"/>
      <c r="B71" s="1005"/>
      <c r="C71" s="383" t="s">
        <v>926</v>
      </c>
      <c r="D71" s="384">
        <f>D69*D70</f>
        <v>24838</v>
      </c>
      <c r="E71" s="358"/>
      <c r="F71" s="359"/>
      <c r="G71" s="359"/>
    </row>
    <row r="72" spans="1:8" ht="12" thickBot="1">
      <c r="A72" s="719"/>
      <c r="B72" s="385"/>
      <c r="C72" s="386"/>
      <c r="D72" s="387"/>
      <c r="E72" s="358"/>
      <c r="F72" s="359"/>
      <c r="G72" s="359"/>
    </row>
    <row r="73" spans="1:8" ht="18" customHeight="1" thickBot="1">
      <c r="A73" s="908"/>
      <c r="B73" s="908"/>
      <c r="C73" s="908"/>
      <c r="D73" s="101" t="s">
        <v>726</v>
      </c>
      <c r="E73" s="101" t="s">
        <v>727</v>
      </c>
      <c r="F73" s="131" t="s">
        <v>728</v>
      </c>
      <c r="G73" s="131" t="s">
        <v>729</v>
      </c>
      <c r="H73" s="344"/>
    </row>
    <row r="74" spans="1:8" ht="23.25" thickBot="1">
      <c r="A74" s="755" t="s">
        <v>922</v>
      </c>
      <c r="B74" s="859">
        <v>432</v>
      </c>
      <c r="C74" s="371" t="s">
        <v>928</v>
      </c>
      <c r="D74" s="696">
        <f>D78</f>
        <v>24838</v>
      </c>
      <c r="E74" s="755" t="s">
        <v>858</v>
      </c>
      <c r="F74" s="755" t="s">
        <v>1098</v>
      </c>
      <c r="G74" s="758">
        <f>TRUNC(D74*F74,2)</f>
        <v>200691.04</v>
      </c>
      <c r="H74" s="344"/>
    </row>
    <row r="75" spans="1:8" ht="12" thickBot="1">
      <c r="A75" s="719"/>
      <c r="B75" s="364"/>
      <c r="C75" s="378"/>
      <c r="D75" s="719"/>
      <c r="E75" s="358"/>
      <c r="F75" s="719"/>
      <c r="G75" s="719"/>
      <c r="H75" s="344"/>
    </row>
    <row r="76" spans="1:8">
      <c r="A76" s="719"/>
      <c r="B76" s="1003" t="s">
        <v>845</v>
      </c>
      <c r="C76" s="379" t="s">
        <v>924</v>
      </c>
      <c r="D76" s="380">
        <f>D62</f>
        <v>12419</v>
      </c>
      <c r="E76" s="358"/>
      <c r="F76" s="359"/>
      <c r="G76" s="359"/>
    </row>
    <row r="77" spans="1:8">
      <c r="A77" s="719"/>
      <c r="B77" s="1004"/>
      <c r="C77" s="381" t="s">
        <v>925</v>
      </c>
      <c r="D77" s="382">
        <v>2</v>
      </c>
      <c r="E77" s="358"/>
      <c r="F77" s="359"/>
      <c r="G77" s="359"/>
    </row>
    <row r="78" spans="1:8" ht="12" thickBot="1">
      <c r="A78" s="719"/>
      <c r="B78" s="1005"/>
      <c r="C78" s="383" t="s">
        <v>926</v>
      </c>
      <c r="D78" s="384">
        <f>D76*D77</f>
        <v>24838</v>
      </c>
      <c r="E78" s="358"/>
      <c r="F78" s="359"/>
      <c r="G78" s="359"/>
    </row>
    <row r="79" spans="1:8">
      <c r="A79" s="719"/>
      <c r="B79" s="566"/>
      <c r="C79" s="567"/>
      <c r="D79" s="568"/>
      <c r="E79" s="358"/>
      <c r="F79" s="359"/>
      <c r="G79" s="359"/>
    </row>
    <row r="80" spans="1:8" ht="12" thickBot="1">
      <c r="A80" s="719"/>
      <c r="B80" s="385"/>
      <c r="C80" s="388"/>
      <c r="D80" s="389"/>
      <c r="E80" s="358"/>
      <c r="F80" s="359"/>
      <c r="G80" s="359"/>
    </row>
    <row r="81" spans="1:8" ht="18" customHeight="1" thickBot="1">
      <c r="A81" s="908"/>
      <c r="B81" s="908"/>
      <c r="C81" s="908"/>
      <c r="D81" s="101" t="s">
        <v>726</v>
      </c>
      <c r="E81" s="101" t="s">
        <v>727</v>
      </c>
      <c r="F81" s="131" t="s">
        <v>728</v>
      </c>
      <c r="G81" s="131" t="s">
        <v>729</v>
      </c>
      <c r="H81" s="344"/>
    </row>
    <row r="82" spans="1:8" ht="15.75" thickBot="1">
      <c r="A82" s="755" t="s">
        <v>922</v>
      </c>
      <c r="B82" s="859">
        <v>4337</v>
      </c>
      <c r="C82" s="371" t="s">
        <v>929</v>
      </c>
      <c r="D82" s="696">
        <f>D86</f>
        <v>24838</v>
      </c>
      <c r="E82" s="755" t="s">
        <v>858</v>
      </c>
      <c r="F82" s="755" t="s">
        <v>1099</v>
      </c>
      <c r="G82" s="758">
        <f>TRUNC(D82*F82,2)</f>
        <v>43963.26</v>
      </c>
      <c r="H82" s="344"/>
    </row>
    <row r="83" spans="1:8" ht="12" thickBot="1">
      <c r="A83" s="719"/>
      <c r="B83" s="364"/>
      <c r="C83" s="378"/>
      <c r="D83" s="719"/>
      <c r="E83" s="358"/>
      <c r="F83" s="719"/>
      <c r="G83" s="719"/>
      <c r="H83" s="344"/>
    </row>
    <row r="84" spans="1:8">
      <c r="A84" s="719"/>
      <c r="B84" s="1003" t="s">
        <v>845</v>
      </c>
      <c r="C84" s="379" t="s">
        <v>930</v>
      </c>
      <c r="D84" s="380">
        <f>D78</f>
        <v>24838</v>
      </c>
      <c r="E84" s="358"/>
      <c r="F84" s="359"/>
      <c r="G84" s="359"/>
    </row>
    <row r="85" spans="1:8">
      <c r="A85" s="719"/>
      <c r="B85" s="1004"/>
      <c r="C85" s="381" t="s">
        <v>931</v>
      </c>
      <c r="D85" s="382">
        <v>1</v>
      </c>
      <c r="E85" s="358"/>
      <c r="F85" s="359"/>
      <c r="G85" s="359"/>
    </row>
    <row r="86" spans="1:8" ht="12" thickBot="1">
      <c r="A86" s="719"/>
      <c r="B86" s="1005"/>
      <c r="C86" s="383" t="s">
        <v>926</v>
      </c>
      <c r="D86" s="384">
        <f>D84*D85</f>
        <v>24838</v>
      </c>
      <c r="E86" s="358"/>
      <c r="F86" s="359"/>
      <c r="G86" s="359"/>
    </row>
    <row r="87" spans="1:8">
      <c r="A87" s="719"/>
      <c r="B87" s="566"/>
      <c r="C87" s="567"/>
      <c r="D87" s="568"/>
      <c r="E87" s="358"/>
      <c r="F87" s="359"/>
      <c r="G87" s="359"/>
    </row>
    <row r="88" spans="1:8" ht="12" thickBot="1">
      <c r="A88" s="719"/>
      <c r="B88" s="566"/>
      <c r="C88" s="567"/>
      <c r="D88" s="568"/>
      <c r="E88" s="358"/>
      <c r="F88" s="359"/>
      <c r="G88" s="359"/>
    </row>
    <row r="89" spans="1:8" ht="18" customHeight="1" thickBot="1">
      <c r="A89" s="908"/>
      <c r="B89" s="908"/>
      <c r="C89" s="908"/>
      <c r="D89" s="101" t="s">
        <v>726</v>
      </c>
      <c r="E89" s="101" t="s">
        <v>727</v>
      </c>
      <c r="F89" s="131" t="s">
        <v>728</v>
      </c>
      <c r="G89" s="131" t="s">
        <v>729</v>
      </c>
      <c r="H89" s="344"/>
    </row>
    <row r="90" spans="1:8" ht="23.25" thickBot="1">
      <c r="A90" s="755" t="s">
        <v>922</v>
      </c>
      <c r="B90" s="859">
        <v>379</v>
      </c>
      <c r="C90" s="371" t="s">
        <v>932</v>
      </c>
      <c r="D90" s="696">
        <f>D94</f>
        <v>49676</v>
      </c>
      <c r="E90" s="755" t="s">
        <v>858</v>
      </c>
      <c r="F90" s="755" t="s">
        <v>1100</v>
      </c>
      <c r="G90" s="758">
        <f>TRUNC(D90*F90,2)</f>
        <v>36263.480000000003</v>
      </c>
      <c r="H90" s="344"/>
    </row>
    <row r="91" spans="1:8" ht="12" thickBot="1">
      <c r="A91" s="719"/>
      <c r="B91" s="364"/>
      <c r="C91" s="378"/>
      <c r="D91" s="719"/>
      <c r="E91" s="358"/>
      <c r="F91" s="719"/>
      <c r="G91" s="719"/>
      <c r="H91" s="344"/>
    </row>
    <row r="92" spans="1:8">
      <c r="A92" s="719"/>
      <c r="B92" s="1003" t="s">
        <v>845</v>
      </c>
      <c r="C92" s="379" t="s">
        <v>930</v>
      </c>
      <c r="D92" s="380">
        <f>D84</f>
        <v>24838</v>
      </c>
      <c r="E92" s="358"/>
      <c r="F92" s="359"/>
      <c r="G92" s="359"/>
    </row>
    <row r="93" spans="1:8">
      <c r="A93" s="719"/>
      <c r="B93" s="1004"/>
      <c r="C93" s="381" t="s">
        <v>933</v>
      </c>
      <c r="D93" s="382">
        <v>2</v>
      </c>
      <c r="E93" s="358"/>
      <c r="F93" s="359"/>
      <c r="G93" s="359"/>
    </row>
    <row r="94" spans="1:8" ht="12" thickBot="1">
      <c r="A94" s="719"/>
      <c r="B94" s="1005"/>
      <c r="C94" s="383" t="s">
        <v>926</v>
      </c>
      <c r="D94" s="384">
        <f>D92*D93</f>
        <v>49676</v>
      </c>
      <c r="E94" s="358"/>
      <c r="F94" s="359"/>
      <c r="G94" s="359"/>
    </row>
    <row r="95" spans="1:8">
      <c r="A95" s="220"/>
      <c r="B95" s="394"/>
      <c r="C95" s="395"/>
      <c r="D95" s="396"/>
      <c r="E95" s="397"/>
      <c r="F95" s="128"/>
      <c r="G95" s="275"/>
    </row>
    <row r="96" spans="1:8">
      <c r="A96" s="719"/>
      <c r="B96" s="171"/>
      <c r="C96" s="172"/>
      <c r="D96" s="716"/>
      <c r="E96" s="174"/>
      <c r="F96" s="175"/>
      <c r="G96" s="175"/>
    </row>
    <row r="97" ht="18" customHeight="1"/>
  </sheetData>
  <mergeCells count="38">
    <mergeCell ref="B22:C22"/>
    <mergeCell ref="B23:C23"/>
    <mergeCell ref="A1:A5"/>
    <mergeCell ref="B1:B3"/>
    <mergeCell ref="B92:B94"/>
    <mergeCell ref="B76:B78"/>
    <mergeCell ref="A81:C81"/>
    <mergeCell ref="B84:B86"/>
    <mergeCell ref="A89:C89"/>
    <mergeCell ref="A44:G44"/>
    <mergeCell ref="A45:A49"/>
    <mergeCell ref="A51:H51"/>
    <mergeCell ref="B53:B56"/>
    <mergeCell ref="A26:C26"/>
    <mergeCell ref="B29:B31"/>
    <mergeCell ref="A33:G33"/>
    <mergeCell ref="A37:A40"/>
    <mergeCell ref="B69:B71"/>
    <mergeCell ref="A73:C73"/>
    <mergeCell ref="A59:C59"/>
    <mergeCell ref="B62:B64"/>
    <mergeCell ref="A66:C66"/>
    <mergeCell ref="C1:G1"/>
    <mergeCell ref="A34:C34"/>
    <mergeCell ref="A9:C9"/>
    <mergeCell ref="A12:A16"/>
    <mergeCell ref="B12:C12"/>
    <mergeCell ref="B13:C13"/>
    <mergeCell ref="B14:C14"/>
    <mergeCell ref="B15:C15"/>
    <mergeCell ref="B16:C16"/>
    <mergeCell ref="C5:G5"/>
    <mergeCell ref="C2:G2"/>
    <mergeCell ref="C3:G3"/>
    <mergeCell ref="C4:G4"/>
    <mergeCell ref="A18:C18"/>
    <mergeCell ref="A21:A23"/>
    <mergeCell ref="B21:C21"/>
  </mergeCells>
  <printOptions horizontalCentered="1"/>
  <pageMargins left="0.39370078740157483" right="0.39370078740157483" top="0.78740157480314965" bottom="0.78740157480314965" header="0.39370078740157483" footer="0.59055118110236227"/>
  <pageSetup paperSize="9" scale="65" orientation="landscape" horizontalDpi="4294967293" verticalDpi="4294967293" r:id="rId1"/>
  <headerFooter alignWithMargins="0">
    <oddFooter>Página &amp;P de &amp;N</oddFooter>
  </headerFooter>
  <rowBreaks count="1" manualBreakCount="1">
    <brk id="51" max="6" man="1"/>
  </rowBreaks>
  <drawing r:id="rId2"/>
  <legacyDrawing r:id="rId3"/>
  <oleObjects>
    <oleObject progId="Word.Picture.8" shapeId="12289" r:id="rId4"/>
  </oleObjects>
</worksheet>
</file>

<file path=xl/worksheets/sheet11.xml><?xml version="1.0" encoding="utf-8"?>
<worksheet xmlns="http://schemas.openxmlformats.org/spreadsheetml/2006/main" xmlns:r="http://schemas.openxmlformats.org/officeDocument/2006/relationships">
  <sheetPr>
    <tabColor rgb="FFFFFF00"/>
  </sheetPr>
  <dimension ref="A1:L45"/>
  <sheetViews>
    <sheetView view="pageBreakPreview" workbookViewId="0">
      <selection activeCell="F42" sqref="F42"/>
    </sheetView>
  </sheetViews>
  <sheetFormatPr defaultRowHeight="11.25"/>
  <cols>
    <col min="1" max="1" width="15.85546875" style="528" bestFit="1" customWidth="1"/>
    <col min="2" max="2" width="22.5703125" style="82" customWidth="1"/>
    <col min="3" max="3" width="60" style="82" customWidth="1"/>
    <col min="4" max="4" width="13.140625" style="82" bestFit="1" customWidth="1"/>
    <col min="5" max="5" width="9.85546875" style="82" bestFit="1" customWidth="1"/>
    <col min="6" max="6" width="14.5703125" style="83" bestFit="1" customWidth="1"/>
    <col min="7" max="7" width="13.7109375" style="83" bestFit="1" customWidth="1"/>
    <col min="8" max="8" width="15.140625" style="82" bestFit="1" customWidth="1"/>
    <col min="9" max="16384" width="9.140625" style="82"/>
  </cols>
  <sheetData>
    <row r="1" spans="1:12" ht="12" thickBot="1">
      <c r="A1" s="903"/>
      <c r="B1" s="927" t="s">
        <v>947</v>
      </c>
      <c r="C1" s="974" t="s">
        <v>154</v>
      </c>
      <c r="D1" s="974"/>
      <c r="E1" s="974"/>
      <c r="F1" s="974"/>
      <c r="G1" s="974"/>
    </row>
    <row r="2" spans="1:12" ht="12" thickBot="1">
      <c r="A2" s="903"/>
      <c r="B2" s="927"/>
      <c r="C2" s="974" t="s">
        <v>945</v>
      </c>
      <c r="D2" s="974"/>
      <c r="E2" s="974"/>
      <c r="F2" s="974"/>
      <c r="G2" s="974"/>
    </row>
    <row r="3" spans="1:12" ht="12" thickBot="1">
      <c r="A3" s="903"/>
      <c r="B3" s="927"/>
      <c r="C3" s="974" t="s">
        <v>946</v>
      </c>
      <c r="D3" s="974"/>
      <c r="E3" s="974"/>
      <c r="F3" s="974"/>
      <c r="G3" s="974"/>
    </row>
    <row r="4" spans="1:12" ht="13.5" thickBot="1">
      <c r="A4" s="903"/>
      <c r="B4" s="547" t="s">
        <v>948</v>
      </c>
      <c r="C4" s="974" t="s">
        <v>722</v>
      </c>
      <c r="D4" s="974"/>
      <c r="E4" s="974"/>
      <c r="F4" s="974"/>
      <c r="G4" s="974"/>
    </row>
    <row r="5" spans="1:12" ht="33" customHeight="1" thickBot="1">
      <c r="A5" s="903"/>
      <c r="B5" s="708" t="s">
        <v>949</v>
      </c>
      <c r="C5" s="974" t="s">
        <v>1112</v>
      </c>
      <c r="D5" s="974"/>
      <c r="E5" s="974"/>
      <c r="F5" s="974"/>
      <c r="G5" s="974"/>
    </row>
    <row r="6" spans="1:12" ht="12" thickBot="1">
      <c r="B6" s="85"/>
      <c r="C6" s="86"/>
      <c r="D6" s="86"/>
      <c r="E6" s="85"/>
      <c r="F6" s="535" t="s">
        <v>1185</v>
      </c>
    </row>
    <row r="7" spans="1:12" s="95" customFormat="1" ht="12" thickBot="1">
      <c r="A7" s="773"/>
      <c r="B7" s="88"/>
      <c r="C7" s="89"/>
      <c r="D7" s="90"/>
      <c r="E7" s="91"/>
      <c r="F7" s="92" t="s">
        <v>968</v>
      </c>
      <c r="G7" s="774"/>
      <c r="H7" s="94"/>
    </row>
    <row r="8" spans="1:12" ht="12" thickBot="1">
      <c r="A8" s="341"/>
      <c r="B8" s="722"/>
      <c r="C8" s="722"/>
      <c r="D8" s="343"/>
      <c r="E8" s="130"/>
      <c r="F8" s="175"/>
      <c r="G8" s="175"/>
    </row>
    <row r="9" spans="1:12" ht="12" thickBot="1">
      <c r="A9" s="908"/>
      <c r="B9" s="908"/>
      <c r="C9" s="908"/>
      <c r="D9" s="101" t="s">
        <v>726</v>
      </c>
      <c r="E9" s="101" t="s">
        <v>727</v>
      </c>
      <c r="F9" s="131" t="s">
        <v>728</v>
      </c>
      <c r="G9" s="131" t="s">
        <v>729</v>
      </c>
      <c r="H9" s="344"/>
    </row>
    <row r="10" spans="1:12" s="95" customFormat="1" ht="57" thickBot="1">
      <c r="A10" s="861" t="s">
        <v>773</v>
      </c>
      <c r="B10" s="861" t="s">
        <v>1009</v>
      </c>
      <c r="C10" s="857" t="s">
        <v>1114</v>
      </c>
      <c r="D10" s="696">
        <f>D14</f>
        <v>6385</v>
      </c>
      <c r="E10" s="856" t="s">
        <v>734</v>
      </c>
      <c r="F10" s="758">
        <f>G28</f>
        <v>95.32</v>
      </c>
      <c r="G10" s="758">
        <f>TRUNC(D10*F10,2)</f>
        <v>608618.19999999995</v>
      </c>
      <c r="H10" s="94"/>
    </row>
    <row r="11" spans="1:12" ht="12" thickBot="1">
      <c r="A11" s="134"/>
      <c r="B11" s="135"/>
      <c r="C11" s="136"/>
      <c r="D11" s="135"/>
      <c r="E11" s="137"/>
      <c r="F11" s="138"/>
      <c r="G11" s="138"/>
    </row>
    <row r="12" spans="1:12">
      <c r="A12" s="82"/>
      <c r="B12" s="991" t="s">
        <v>740</v>
      </c>
      <c r="C12" s="398" t="s">
        <v>829</v>
      </c>
      <c r="D12" s="345">
        <f>'OBRAS - GERAL'!K521</f>
        <v>1513</v>
      </c>
      <c r="E12" s="723" t="s">
        <v>734</v>
      </c>
      <c r="F12" s="175"/>
      <c r="G12" s="175"/>
    </row>
    <row r="13" spans="1:12" ht="23.25" thickBot="1">
      <c r="A13" s="341"/>
      <c r="B13" s="993"/>
      <c r="C13" s="586" t="s">
        <v>952</v>
      </c>
      <c r="D13" s="347">
        <f>'LUM VS70 - LED - ONE'!D18</f>
        <v>4872</v>
      </c>
      <c r="E13" s="327" t="s">
        <v>734</v>
      </c>
      <c r="F13" s="175"/>
      <c r="G13" s="175"/>
      <c r="H13" s="82" t="s">
        <v>372</v>
      </c>
    </row>
    <row r="14" spans="1:12" ht="15.75" customHeight="1" thickBot="1">
      <c r="A14" s="341"/>
      <c r="B14" s="994"/>
      <c r="C14" s="419" t="s">
        <v>842</v>
      </c>
      <c r="D14" s="420">
        <f>SUM(D12:D13)</f>
        <v>6385</v>
      </c>
      <c r="E14" s="421" t="s">
        <v>734</v>
      </c>
      <c r="F14" s="175"/>
      <c r="G14" s="175"/>
    </row>
    <row r="15" spans="1:12" s="194" customFormat="1" ht="12" thickBot="1">
      <c r="B15" s="402"/>
      <c r="C15" s="403"/>
      <c r="D15" s="153"/>
      <c r="E15" s="154"/>
      <c r="F15" s="192"/>
      <c r="G15" s="192"/>
      <c r="H15" s="224"/>
      <c r="I15" s="220"/>
      <c r="J15" s="220"/>
      <c r="K15" s="220"/>
      <c r="L15" s="220"/>
    </row>
    <row r="16" spans="1:12" s="194" customFormat="1" ht="13.5" thickBot="1">
      <c r="A16" s="1015" t="s">
        <v>870</v>
      </c>
      <c r="B16" s="957" t="s">
        <v>1109</v>
      </c>
      <c r="C16" s="958"/>
      <c r="D16" s="958"/>
      <c r="E16" s="958"/>
      <c r="F16" s="958"/>
      <c r="G16" s="959"/>
      <c r="H16" s="224"/>
      <c r="I16" s="220"/>
      <c r="J16" s="220"/>
      <c r="K16" s="220"/>
      <c r="L16" s="220"/>
    </row>
    <row r="17" spans="1:12" s="194" customFormat="1" ht="15.75" customHeight="1" thickBot="1">
      <c r="A17" s="1016"/>
      <c r="B17" s="404" t="s">
        <v>830</v>
      </c>
      <c r="C17" s="404" t="s">
        <v>723</v>
      </c>
      <c r="D17" s="101" t="s">
        <v>831</v>
      </c>
      <c r="E17" s="405" t="s">
        <v>725</v>
      </c>
      <c r="F17" s="726" t="s">
        <v>728</v>
      </c>
      <c r="G17" s="726" t="s">
        <v>729</v>
      </c>
      <c r="H17" s="224"/>
      <c r="I17" s="220"/>
      <c r="J17" s="220"/>
      <c r="K17" s="220"/>
      <c r="L17" s="220"/>
    </row>
    <row r="18" spans="1:12" s="194" customFormat="1" ht="23.25" thickBot="1">
      <c r="A18" s="1016"/>
      <c r="B18" s="407" t="s">
        <v>832</v>
      </c>
      <c r="C18" s="213" t="s">
        <v>833</v>
      </c>
      <c r="D18" s="160" t="s">
        <v>813</v>
      </c>
      <c r="E18" s="408">
        <v>1</v>
      </c>
      <c r="F18" s="409">
        <v>95.32</v>
      </c>
      <c r="G18" s="409">
        <f>F18*E18</f>
        <v>95.32</v>
      </c>
      <c r="H18" s="224"/>
      <c r="I18" s="220"/>
      <c r="J18" s="220"/>
      <c r="K18" s="220"/>
      <c r="L18" s="220"/>
    </row>
    <row r="19" spans="1:12" s="194" customFormat="1" ht="15.75" customHeight="1" thickBot="1">
      <c r="A19" s="1016"/>
      <c r="B19" s="410" t="s">
        <v>871</v>
      </c>
      <c r="C19" s="215" t="s">
        <v>886</v>
      </c>
      <c r="D19" s="165" t="s">
        <v>835</v>
      </c>
      <c r="E19" s="411">
        <v>1</v>
      </c>
      <c r="F19" s="412">
        <v>11.86</v>
      </c>
      <c r="G19" s="409">
        <f>F19*E19</f>
        <v>11.86</v>
      </c>
      <c r="H19" s="224"/>
      <c r="I19" s="220"/>
      <c r="J19" s="220"/>
      <c r="K19" s="220"/>
      <c r="L19" s="220"/>
    </row>
    <row r="20" spans="1:12" s="194" customFormat="1" ht="22.5">
      <c r="A20" s="1016"/>
      <c r="B20" s="410" t="s">
        <v>836</v>
      </c>
      <c r="C20" s="215" t="s">
        <v>837</v>
      </c>
      <c r="D20" s="165" t="s">
        <v>838</v>
      </c>
      <c r="E20" s="411">
        <v>1</v>
      </c>
      <c r="F20" s="412">
        <v>11.86</v>
      </c>
      <c r="G20" s="409">
        <f>0.35+0.01</f>
        <v>0.36</v>
      </c>
      <c r="H20" s="224"/>
      <c r="I20" s="220"/>
      <c r="J20" s="220"/>
      <c r="K20" s="220"/>
      <c r="L20" s="220"/>
    </row>
    <row r="21" spans="1:12" s="194" customFormat="1" ht="15.75" customHeight="1" thickBot="1">
      <c r="A21" s="1017"/>
      <c r="B21" s="413"/>
      <c r="C21" s="414"/>
      <c r="D21" s="170"/>
      <c r="E21" s="415"/>
      <c r="F21" s="588" t="s">
        <v>959</v>
      </c>
      <c r="G21" s="588">
        <f>SUM(G18:G20)</f>
        <v>107.53999999999999</v>
      </c>
      <c r="H21" s="224"/>
      <c r="I21" s="220"/>
      <c r="J21" s="220"/>
      <c r="K21" s="220"/>
      <c r="L21" s="220"/>
    </row>
    <row r="22" spans="1:12" s="194" customFormat="1" ht="12" thickBot="1">
      <c r="B22" s="402"/>
      <c r="C22" s="403"/>
      <c r="D22" s="153"/>
      <c r="E22" s="154"/>
      <c r="F22" s="192"/>
      <c r="G22" s="192"/>
      <c r="H22" s="224"/>
      <c r="I22" s="220"/>
      <c r="J22" s="220"/>
      <c r="K22" s="220"/>
      <c r="L22" s="220"/>
    </row>
    <row r="23" spans="1:12" s="194" customFormat="1" ht="13.5" thickBot="1">
      <c r="A23" s="1015" t="s">
        <v>870</v>
      </c>
      <c r="B23" s="957" t="s">
        <v>806</v>
      </c>
      <c r="C23" s="958"/>
      <c r="D23" s="958"/>
      <c r="E23" s="958"/>
      <c r="F23" s="958"/>
      <c r="G23" s="959"/>
      <c r="H23" s="224"/>
      <c r="I23" s="220"/>
      <c r="J23" s="220"/>
      <c r="K23" s="220"/>
      <c r="L23" s="220"/>
    </row>
    <row r="24" spans="1:12" s="194" customFormat="1" ht="12" thickBot="1">
      <c r="A24" s="1016"/>
      <c r="B24" s="404" t="s">
        <v>830</v>
      </c>
      <c r="C24" s="404" t="s">
        <v>723</v>
      </c>
      <c r="D24" s="101" t="s">
        <v>831</v>
      </c>
      <c r="E24" s="405" t="s">
        <v>725</v>
      </c>
      <c r="F24" s="726" t="s">
        <v>728</v>
      </c>
      <c r="G24" s="726" t="s">
        <v>729</v>
      </c>
      <c r="H24" s="224"/>
      <c r="I24" s="220"/>
      <c r="J24" s="220"/>
      <c r="K24" s="220"/>
      <c r="L24" s="220"/>
    </row>
    <row r="25" spans="1:12" s="194" customFormat="1" ht="22.5">
      <c r="A25" s="1016"/>
      <c r="B25" s="407" t="s">
        <v>832</v>
      </c>
      <c r="C25" s="213" t="s">
        <v>833</v>
      </c>
      <c r="D25" s="160" t="s">
        <v>813</v>
      </c>
      <c r="E25" s="408">
        <v>1</v>
      </c>
      <c r="F25" s="409">
        <v>95.32</v>
      </c>
      <c r="G25" s="409">
        <f t="shared" ref="G25:G26" si="0">F25*E25</f>
        <v>95.32</v>
      </c>
      <c r="H25" s="224"/>
      <c r="I25" s="220"/>
      <c r="J25" s="220"/>
      <c r="K25" s="220"/>
      <c r="L25" s="220"/>
    </row>
    <row r="26" spans="1:12" s="194" customFormat="1">
      <c r="A26" s="1016"/>
      <c r="B26" s="410" t="s">
        <v>834</v>
      </c>
      <c r="C26" s="215" t="s">
        <v>886</v>
      </c>
      <c r="D26" s="165" t="s">
        <v>835</v>
      </c>
      <c r="E26" s="411">
        <v>0</v>
      </c>
      <c r="F26" s="412">
        <v>11.86</v>
      </c>
      <c r="G26" s="412">
        <f t="shared" si="0"/>
        <v>0</v>
      </c>
      <c r="H26" s="224"/>
      <c r="I26" s="220"/>
      <c r="J26" s="220"/>
      <c r="K26" s="220"/>
      <c r="L26" s="220"/>
    </row>
    <row r="27" spans="1:12" s="194" customFormat="1" ht="23.25" thickBot="1">
      <c r="A27" s="1017"/>
      <c r="B27" s="584" t="s">
        <v>836</v>
      </c>
      <c r="C27" s="414" t="s">
        <v>837</v>
      </c>
      <c r="D27" s="170" t="s">
        <v>838</v>
      </c>
      <c r="E27" s="585">
        <v>0</v>
      </c>
      <c r="F27" s="412">
        <f>G26</f>
        <v>0</v>
      </c>
      <c r="G27" s="412">
        <f>F27*E27</f>
        <v>0</v>
      </c>
      <c r="H27" s="224"/>
      <c r="I27" s="220"/>
      <c r="J27" s="220"/>
      <c r="K27" s="220"/>
      <c r="L27" s="220"/>
    </row>
    <row r="28" spans="1:12" s="194" customFormat="1" ht="13.5" customHeight="1" thickBot="1">
      <c r="C28" s="553"/>
      <c r="D28" s="553"/>
      <c r="E28" s="263"/>
      <c r="F28" s="588" t="s">
        <v>959</v>
      </c>
      <c r="G28" s="583">
        <f>SUM(G25:G27)</f>
        <v>95.32</v>
      </c>
      <c r="H28" s="224"/>
      <c r="I28" s="220"/>
      <c r="J28" s="220"/>
      <c r="K28" s="220"/>
      <c r="L28" s="220"/>
    </row>
    <row r="29" spans="1:12" s="416" customFormat="1" ht="12" thickBot="1">
      <c r="B29" s="189"/>
      <c r="C29" s="152"/>
      <c r="D29" s="153"/>
      <c r="E29" s="154"/>
      <c r="F29" s="193"/>
      <c r="G29" s="193"/>
    </row>
    <row r="30" spans="1:12" ht="12" thickBot="1">
      <c r="A30" s="908"/>
      <c r="B30" s="908"/>
      <c r="C30" s="908"/>
      <c r="D30" s="101" t="s">
        <v>726</v>
      </c>
      <c r="E30" s="101" t="s">
        <v>727</v>
      </c>
      <c r="F30" s="131" t="s">
        <v>728</v>
      </c>
      <c r="G30" s="131" t="s">
        <v>729</v>
      </c>
      <c r="H30" s="344"/>
    </row>
    <row r="31" spans="1:12" s="95" customFormat="1" ht="57" thickBot="1">
      <c r="A31" s="861" t="s">
        <v>773</v>
      </c>
      <c r="B31" s="861" t="s">
        <v>1010</v>
      </c>
      <c r="C31" s="857" t="s">
        <v>1030</v>
      </c>
      <c r="D31" s="696">
        <f>D36</f>
        <v>9406</v>
      </c>
      <c r="E31" s="856" t="s">
        <v>734</v>
      </c>
      <c r="F31" s="758">
        <v>232.71</v>
      </c>
      <c r="G31" s="758">
        <f>TRUNC(D31*F31,2)</f>
        <v>2188870.2599999998</v>
      </c>
      <c r="H31" s="94"/>
    </row>
    <row r="32" spans="1:12" ht="12" thickBot="1">
      <c r="A32" s="719"/>
      <c r="B32" s="130"/>
      <c r="C32" s="81"/>
      <c r="D32" s="130"/>
      <c r="E32" s="344"/>
      <c r="F32" s="175"/>
      <c r="G32" s="175"/>
    </row>
    <row r="33" spans="1:12">
      <c r="A33" s="82"/>
      <c r="B33" s="991" t="s">
        <v>740</v>
      </c>
      <c r="C33" s="398" t="s">
        <v>839</v>
      </c>
      <c r="D33" s="345">
        <f>'OBRAS - GERAL'!L521</f>
        <v>487</v>
      </c>
      <c r="E33" s="723" t="s">
        <v>734</v>
      </c>
      <c r="F33" s="175"/>
      <c r="G33" s="175"/>
    </row>
    <row r="34" spans="1:12" ht="22.5">
      <c r="A34" s="341"/>
      <c r="B34" s="993"/>
      <c r="C34" s="399" t="s">
        <v>840</v>
      </c>
      <c r="D34" s="337">
        <f>'LUM VS100 - LED -ONE'!D18</f>
        <v>3927</v>
      </c>
      <c r="E34" s="724" t="s">
        <v>734</v>
      </c>
      <c r="F34" s="175"/>
      <c r="G34" s="175"/>
    </row>
    <row r="35" spans="1:12" ht="23.25" thickBot="1">
      <c r="A35" s="341"/>
      <c r="B35" s="993"/>
      <c r="C35" s="586" t="s">
        <v>841</v>
      </c>
      <c r="D35" s="347">
        <f>'LUM VS150 - LED -ONE'!D16</f>
        <v>4992</v>
      </c>
      <c r="E35" s="327" t="s">
        <v>734</v>
      </c>
      <c r="F35" s="175"/>
      <c r="G35" s="175"/>
    </row>
    <row r="36" spans="1:12" s="194" customFormat="1" ht="12" thickBot="1">
      <c r="B36" s="994"/>
      <c r="C36" s="419" t="s">
        <v>842</v>
      </c>
      <c r="D36" s="185">
        <f>SUM(D33:D35)</f>
        <v>9406</v>
      </c>
      <c r="E36" s="587" t="s">
        <v>734</v>
      </c>
      <c r="F36" s="192"/>
      <c r="G36" s="192"/>
      <c r="H36" s="224"/>
      <c r="I36" s="220"/>
      <c r="J36" s="220"/>
      <c r="K36" s="220"/>
      <c r="L36" s="220"/>
    </row>
    <row r="37" spans="1:12" s="194" customFormat="1">
      <c r="B37" s="579"/>
      <c r="C37" s="580"/>
      <c r="D37" s="581"/>
      <c r="E37" s="582"/>
      <c r="F37" s="192"/>
      <c r="G37" s="192"/>
      <c r="H37" s="224"/>
      <c r="I37" s="220"/>
      <c r="J37" s="220"/>
      <c r="K37" s="220"/>
      <c r="L37" s="220"/>
    </row>
    <row r="38" spans="1:12" s="194" customFormat="1" ht="12" thickBot="1">
      <c r="B38" s="579"/>
      <c r="C38" s="580"/>
      <c r="D38" s="581"/>
      <c r="E38" s="582"/>
      <c r="F38" s="192"/>
      <c r="G38" s="192"/>
      <c r="H38" s="224"/>
      <c r="I38" s="220"/>
      <c r="J38" s="220"/>
      <c r="K38" s="220"/>
      <c r="L38" s="220"/>
    </row>
    <row r="39" spans="1:12" ht="12" thickBot="1">
      <c r="A39" s="908"/>
      <c r="B39" s="908"/>
      <c r="C39" s="908"/>
      <c r="D39" s="101" t="s">
        <v>726</v>
      </c>
      <c r="E39" s="101" t="s">
        <v>727</v>
      </c>
      <c r="F39" s="131" t="s">
        <v>728</v>
      </c>
      <c r="G39" s="131" t="s">
        <v>729</v>
      </c>
      <c r="H39" s="344"/>
    </row>
    <row r="40" spans="1:12" s="95" customFormat="1" ht="57" thickBot="1">
      <c r="A40" s="861" t="s">
        <v>773</v>
      </c>
      <c r="B40" s="861" t="s">
        <v>1011</v>
      </c>
      <c r="C40" s="857" t="s">
        <v>1029</v>
      </c>
      <c r="D40" s="696">
        <f>D44</f>
        <v>1500</v>
      </c>
      <c r="E40" s="856" t="s">
        <v>734</v>
      </c>
      <c r="F40" s="758">
        <v>286.97000000000003</v>
      </c>
      <c r="G40" s="758">
        <f>TRUNC(D40*F40,2)</f>
        <v>430455</v>
      </c>
      <c r="H40" s="94"/>
    </row>
    <row r="41" spans="1:12" ht="12" thickBot="1">
      <c r="A41" s="719"/>
      <c r="B41" s="130"/>
      <c r="C41" s="81"/>
      <c r="D41" s="130"/>
      <c r="E41" s="344"/>
      <c r="F41" s="175"/>
      <c r="G41" s="175"/>
    </row>
    <row r="42" spans="1:12">
      <c r="A42" s="417"/>
      <c r="B42" s="991" t="s">
        <v>740</v>
      </c>
      <c r="C42" s="398" t="s">
        <v>829</v>
      </c>
      <c r="D42" s="345">
        <f>'OBRAS - GERAL'!M521</f>
        <v>324</v>
      </c>
      <c r="E42" s="723" t="s">
        <v>734</v>
      </c>
      <c r="F42" s="175"/>
      <c r="G42" s="175"/>
    </row>
    <row r="43" spans="1:12" ht="12" thickBot="1">
      <c r="A43" s="341"/>
      <c r="B43" s="993"/>
      <c r="C43" s="714" t="s">
        <v>843</v>
      </c>
      <c r="D43" s="347">
        <f>'[2]LUM VS250 - LED -ONE'!$D$17</f>
        <v>1176</v>
      </c>
      <c r="E43" s="327" t="s">
        <v>734</v>
      </c>
      <c r="F43" s="175"/>
      <c r="G43" s="175"/>
    </row>
    <row r="44" spans="1:12" ht="12" thickBot="1">
      <c r="A44" s="341"/>
      <c r="B44" s="994"/>
      <c r="C44" s="419" t="s">
        <v>842</v>
      </c>
      <c r="D44" s="420">
        <f>SUM(D42:D43)</f>
        <v>1500</v>
      </c>
      <c r="E44" s="421" t="s">
        <v>734</v>
      </c>
      <c r="F44" s="175"/>
      <c r="G44" s="175"/>
    </row>
    <row r="45" spans="1:12" s="194" customFormat="1">
      <c r="B45" s="402"/>
      <c r="C45" s="403"/>
      <c r="D45" s="153"/>
      <c r="E45" s="154"/>
      <c r="F45" s="192"/>
      <c r="G45" s="192"/>
      <c r="H45" s="224"/>
      <c r="I45" s="220"/>
      <c r="J45" s="220"/>
      <c r="K45" s="220"/>
      <c r="L45" s="220"/>
    </row>
  </sheetData>
  <mergeCells count="17">
    <mergeCell ref="A16:A21"/>
    <mergeCell ref="A1:A5"/>
    <mergeCell ref="B1:B3"/>
    <mergeCell ref="B16:G16"/>
    <mergeCell ref="B23:G23"/>
    <mergeCell ref="C5:G5"/>
    <mergeCell ref="B12:B14"/>
    <mergeCell ref="A9:C9"/>
    <mergeCell ref="C1:G1"/>
    <mergeCell ref="C2:G2"/>
    <mergeCell ref="C3:G3"/>
    <mergeCell ref="C4:G4"/>
    <mergeCell ref="B42:B44"/>
    <mergeCell ref="A30:C30"/>
    <mergeCell ref="B33:B36"/>
    <mergeCell ref="A39:C39"/>
    <mergeCell ref="A23:A27"/>
  </mergeCells>
  <printOptions horizontalCentered="1"/>
  <pageMargins left="0.39370078740157483" right="0.39370078740157483" top="0.78740157480314965" bottom="0.78740157480314965" header="0.39370078740157483" footer="0.59055118110236227"/>
  <pageSetup paperSize="9" scale="62" orientation="landscape" r:id="rId1"/>
  <headerFooter alignWithMargins="0">
    <oddFooter>Página &amp;P de &amp;N</oddFooter>
  </headerFooter>
  <drawing r:id="rId2"/>
  <legacyDrawing r:id="rId3"/>
  <oleObjects>
    <oleObject progId="Word.Picture.8" shapeId="13313" r:id="rId4"/>
  </oleObjects>
</worksheet>
</file>

<file path=xl/worksheets/sheet12.xml><?xml version="1.0" encoding="utf-8"?>
<worksheet xmlns="http://schemas.openxmlformats.org/spreadsheetml/2006/main" xmlns:r="http://schemas.openxmlformats.org/officeDocument/2006/relationships">
  <sheetPr>
    <tabColor rgb="FF92D050"/>
  </sheetPr>
  <dimension ref="A1:J29"/>
  <sheetViews>
    <sheetView view="pageBreakPreview" topLeftCell="A16" workbookViewId="0">
      <selection activeCell="D29" sqref="D29"/>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15.5703125" style="82" bestFit="1" customWidth="1"/>
    <col min="6" max="6" width="12" style="83" customWidth="1"/>
    <col min="7" max="7" width="14.7109375" style="83" customWidth="1"/>
    <col min="8" max="8" width="15.140625" style="82" bestFit="1" customWidth="1"/>
    <col min="9" max="16384" width="9.140625" style="82"/>
  </cols>
  <sheetData>
    <row r="1" spans="1:8" ht="12" thickBot="1">
      <c r="A1" s="903"/>
      <c r="B1" s="927" t="s">
        <v>947</v>
      </c>
      <c r="C1" s="974" t="s">
        <v>154</v>
      </c>
      <c r="D1" s="974"/>
      <c r="E1" s="974"/>
      <c r="F1" s="974"/>
      <c r="G1" s="974"/>
    </row>
    <row r="2" spans="1:8" ht="12" thickBot="1">
      <c r="A2" s="903"/>
      <c r="B2" s="927"/>
      <c r="C2" s="974" t="s">
        <v>945</v>
      </c>
      <c r="D2" s="974"/>
      <c r="E2" s="974"/>
      <c r="F2" s="974"/>
      <c r="G2" s="974"/>
    </row>
    <row r="3" spans="1:8" ht="12" thickBot="1">
      <c r="A3" s="903"/>
      <c r="B3" s="927"/>
      <c r="C3" s="974" t="s">
        <v>946</v>
      </c>
      <c r="D3" s="974"/>
      <c r="E3" s="974"/>
      <c r="F3" s="974"/>
      <c r="G3" s="974"/>
    </row>
    <row r="4" spans="1:8" ht="13.5" thickBot="1">
      <c r="A4" s="903"/>
      <c r="B4" s="547" t="s">
        <v>948</v>
      </c>
      <c r="C4" s="974" t="s">
        <v>722</v>
      </c>
      <c r="D4" s="974"/>
      <c r="E4" s="974"/>
      <c r="F4" s="974"/>
      <c r="G4" s="974"/>
    </row>
    <row r="5" spans="1:8" ht="33" customHeight="1" thickBot="1">
      <c r="A5" s="903"/>
      <c r="B5" s="548" t="s">
        <v>949</v>
      </c>
      <c r="C5" s="974" t="s">
        <v>1112</v>
      </c>
      <c r="D5" s="974"/>
      <c r="E5" s="974"/>
      <c r="F5" s="974"/>
      <c r="G5" s="974"/>
    </row>
    <row r="6" spans="1:8" ht="12" thickBot="1">
      <c r="B6" s="85"/>
      <c r="C6" s="86"/>
      <c r="D6" s="86"/>
      <c r="E6" s="85"/>
      <c r="F6" s="535" t="s">
        <v>1185</v>
      </c>
    </row>
    <row r="7" spans="1:8" s="95" customFormat="1" ht="12" thickBot="1">
      <c r="A7" s="87"/>
      <c r="B7" s="88"/>
      <c r="C7" s="89"/>
      <c r="D7" s="90"/>
      <c r="E7" s="91"/>
      <c r="F7" s="92" t="s">
        <v>968</v>
      </c>
      <c r="G7" s="93"/>
      <c r="H7" s="94"/>
    </row>
    <row r="8" spans="1:8" ht="15.75" customHeight="1" thickBot="1">
      <c r="A8" s="341"/>
      <c r="B8" s="342"/>
      <c r="C8" s="342"/>
      <c r="D8" s="343"/>
      <c r="E8" s="130"/>
      <c r="F8" s="175"/>
      <c r="G8" s="175"/>
    </row>
    <row r="9" spans="1:8" ht="23.25" thickBot="1">
      <c r="A9" s="908"/>
      <c r="B9" s="908"/>
      <c r="C9" s="908"/>
      <c r="D9" s="101" t="s">
        <v>726</v>
      </c>
      <c r="E9" s="101" t="s">
        <v>727</v>
      </c>
      <c r="F9" s="131" t="s">
        <v>728</v>
      </c>
      <c r="G9" s="131" t="s">
        <v>729</v>
      </c>
      <c r="H9" s="344"/>
    </row>
    <row r="10" spans="1:8" s="651" customFormat="1" ht="124.5" thickBot="1">
      <c r="A10" s="628" t="s">
        <v>730</v>
      </c>
      <c r="B10" s="628" t="s">
        <v>1081</v>
      </c>
      <c r="C10" s="627" t="s">
        <v>1012</v>
      </c>
      <c r="D10" s="653">
        <f>D19</f>
        <v>6847</v>
      </c>
      <c r="E10" s="654" t="s">
        <v>734</v>
      </c>
      <c r="F10" s="629">
        <f>D28</f>
        <v>714.75166666666667</v>
      </c>
      <c r="G10" s="629">
        <f>TRUNC(D10*F10,2)</f>
        <v>4893904.66</v>
      </c>
      <c r="H10" s="652"/>
    </row>
    <row r="11" spans="1:8" ht="12" thickBot="1">
      <c r="B11" s="352"/>
      <c r="C11" s="353"/>
      <c r="D11" s="354"/>
      <c r="E11" s="355"/>
      <c r="F11" s="262"/>
      <c r="G11" s="262"/>
    </row>
    <row r="12" spans="1:8">
      <c r="A12" s="129"/>
      <c r="B12" s="1012" t="s">
        <v>845</v>
      </c>
      <c r="C12" s="356" t="s">
        <v>846</v>
      </c>
      <c r="D12" s="357">
        <f>'OBRAS - GERAL'!N521</f>
        <v>1975</v>
      </c>
      <c r="E12" s="357" t="s">
        <v>734</v>
      </c>
      <c r="F12" s="359"/>
      <c r="G12" s="359"/>
    </row>
    <row r="13" spans="1:8" ht="22.5">
      <c r="A13" s="129"/>
      <c r="B13" s="1019"/>
      <c r="C13" s="360" t="s">
        <v>847</v>
      </c>
      <c r="D13" s="361">
        <v>735</v>
      </c>
      <c r="E13" s="361" t="s">
        <v>734</v>
      </c>
      <c r="F13" s="359"/>
      <c r="G13" s="359"/>
    </row>
    <row r="14" spans="1:8" ht="22.5">
      <c r="A14" s="129"/>
      <c r="B14" s="1019"/>
      <c r="C14" s="360" t="s">
        <v>848</v>
      </c>
      <c r="D14" s="361">
        <v>179</v>
      </c>
      <c r="E14" s="361" t="s">
        <v>734</v>
      </c>
      <c r="F14" s="359"/>
      <c r="G14" s="359"/>
    </row>
    <row r="15" spans="1:8" ht="22.5">
      <c r="A15" s="129"/>
      <c r="B15" s="1013"/>
      <c r="C15" s="360" t="s">
        <v>849</v>
      </c>
      <c r="D15" s="361">
        <v>18576</v>
      </c>
      <c r="E15" s="361" t="s">
        <v>734</v>
      </c>
      <c r="F15" s="359"/>
      <c r="G15" s="359"/>
    </row>
    <row r="16" spans="1:8">
      <c r="A16" s="129"/>
      <c r="B16" s="1013"/>
      <c r="C16" s="360" t="s">
        <v>850</v>
      </c>
      <c r="D16" s="361">
        <f>D13+D14+D15</f>
        <v>19490</v>
      </c>
      <c r="E16" s="361" t="s">
        <v>734</v>
      </c>
      <c r="F16" s="359"/>
      <c r="G16" s="359"/>
    </row>
    <row r="17" spans="1:10" ht="15.75" customHeight="1">
      <c r="A17" s="129"/>
      <c r="B17" s="1013"/>
      <c r="C17" s="360" t="s">
        <v>851</v>
      </c>
      <c r="D17" s="422">
        <v>0.25</v>
      </c>
      <c r="E17" s="361" t="s">
        <v>838</v>
      </c>
      <c r="F17" s="359"/>
      <c r="G17" s="359"/>
    </row>
    <row r="18" spans="1:10" ht="15.75" customHeight="1">
      <c r="A18" s="129"/>
      <c r="B18" s="1020"/>
      <c r="C18" s="423" t="s">
        <v>852</v>
      </c>
      <c r="D18" s="424">
        <f>TRUNC(D16*D17,0)</f>
        <v>4872</v>
      </c>
      <c r="E18" s="425" t="s">
        <v>734</v>
      </c>
      <c r="F18" s="359"/>
      <c r="G18" s="359"/>
    </row>
    <row r="19" spans="1:10" ht="15.75" customHeight="1" thickBot="1">
      <c r="A19" s="129"/>
      <c r="B19" s="1014"/>
      <c r="C19" s="426" t="s">
        <v>853</v>
      </c>
      <c r="D19" s="427">
        <f>D12+D18</f>
        <v>6847</v>
      </c>
      <c r="E19" s="427" t="s">
        <v>734</v>
      </c>
      <c r="F19" s="359"/>
      <c r="G19" s="359"/>
    </row>
    <row r="20" spans="1:10" s="296" customFormat="1" ht="15.75" customHeight="1" thickBot="1">
      <c r="A20" s="428"/>
      <c r="B20" s="429"/>
      <c r="C20" s="429"/>
      <c r="D20" s="429"/>
      <c r="E20" s="934"/>
      <c r="F20" s="934"/>
      <c r="G20" s="1018"/>
      <c r="H20" s="297"/>
      <c r="I20" s="358"/>
      <c r="J20" s="430"/>
    </row>
    <row r="21" spans="1:10" s="318" customFormat="1" ht="12" thickBot="1">
      <c r="A21" s="328"/>
      <c r="B21" s="1009" t="s">
        <v>746</v>
      </c>
      <c r="C21" s="329" t="s">
        <v>807</v>
      </c>
      <c r="D21" s="329" t="s">
        <v>808</v>
      </c>
      <c r="E21" s="934"/>
      <c r="F21" s="934"/>
      <c r="G21" s="1018"/>
      <c r="H21" s="354"/>
      <c r="I21" s="358"/>
      <c r="J21" s="431"/>
    </row>
    <row r="22" spans="1:10" s="95" customFormat="1" ht="15.75" customHeight="1" thickBot="1">
      <c r="A22" s="328"/>
      <c r="B22" s="1010"/>
      <c r="C22" s="873" t="s">
        <v>1203</v>
      </c>
      <c r="D22" s="330">
        <v>587</v>
      </c>
      <c r="E22" s="432"/>
      <c r="F22" s="354"/>
      <c r="G22" s="354"/>
      <c r="H22" s="354"/>
      <c r="I22" s="358"/>
      <c r="J22" s="433"/>
    </row>
    <row r="23" spans="1:10" s="95" customFormat="1" ht="15.75" customHeight="1" thickBot="1">
      <c r="A23" s="328"/>
      <c r="B23" s="1010"/>
      <c r="C23" s="873" t="s">
        <v>1079</v>
      </c>
      <c r="D23" s="330">
        <v>1200</v>
      </c>
      <c r="E23" s="432"/>
      <c r="F23" s="354"/>
      <c r="G23" s="354"/>
      <c r="H23" s="354"/>
      <c r="I23" s="358"/>
      <c r="J23" s="433"/>
    </row>
    <row r="24" spans="1:10" s="95" customFormat="1" ht="15.75" customHeight="1" thickBot="1">
      <c r="A24" s="328"/>
      <c r="B24" s="1010"/>
      <c r="C24" s="873" t="s">
        <v>1204</v>
      </c>
      <c r="D24" s="330">
        <v>558.1</v>
      </c>
      <c r="E24" s="432"/>
      <c r="F24" s="354"/>
      <c r="G24" s="354"/>
      <c r="H24" s="354"/>
      <c r="I24" s="358"/>
      <c r="J24" s="433"/>
    </row>
    <row r="25" spans="1:10" s="95" customFormat="1" ht="15.75" customHeight="1" thickBot="1">
      <c r="A25" s="870"/>
      <c r="B25" s="1010"/>
      <c r="C25" s="873" t="s">
        <v>1205</v>
      </c>
      <c r="D25" s="330">
        <v>445.6</v>
      </c>
      <c r="E25" s="432"/>
      <c r="F25" s="869"/>
      <c r="G25" s="869"/>
      <c r="H25" s="869"/>
      <c r="I25" s="358"/>
      <c r="J25" s="433"/>
    </row>
    <row r="26" spans="1:10" s="95" customFormat="1" ht="15.75" customHeight="1" thickBot="1">
      <c r="A26" s="870"/>
      <c r="B26" s="1010"/>
      <c r="C26" s="873" t="s">
        <v>1206</v>
      </c>
      <c r="D26" s="330">
        <v>778.05</v>
      </c>
      <c r="E26" s="432"/>
      <c r="F26" s="869"/>
      <c r="G26" s="869"/>
      <c r="H26" s="869"/>
      <c r="I26" s="358"/>
      <c r="J26" s="433"/>
    </row>
    <row r="27" spans="1:10" s="95" customFormat="1" ht="15.75" customHeight="1" thickBot="1">
      <c r="A27" s="870"/>
      <c r="B27" s="1010"/>
      <c r="C27" s="873" t="s">
        <v>1207</v>
      </c>
      <c r="D27" s="330">
        <v>719.76</v>
      </c>
      <c r="E27" s="432"/>
      <c r="F27" s="869"/>
      <c r="G27" s="869"/>
      <c r="H27" s="869"/>
      <c r="I27" s="358"/>
      <c r="J27" s="433"/>
    </row>
    <row r="28" spans="1:10" s="95" customFormat="1" ht="15.75" customHeight="1" thickBot="1">
      <c r="A28" s="328"/>
      <c r="B28" s="1011"/>
      <c r="C28" s="434" t="s">
        <v>809</v>
      </c>
      <c r="D28" s="435">
        <f>AVERAGE(D22:D27)</f>
        <v>714.75166666666667</v>
      </c>
      <c r="E28" s="432"/>
      <c r="F28" s="354"/>
      <c r="G28" s="354"/>
      <c r="H28" s="354"/>
      <c r="I28" s="358"/>
    </row>
    <row r="29" spans="1:10">
      <c r="A29" s="129"/>
      <c r="B29" s="350"/>
      <c r="C29" s="81"/>
      <c r="D29" s="358"/>
      <c r="E29" s="358"/>
      <c r="F29" s="359"/>
      <c r="G29" s="359"/>
    </row>
  </sheetData>
  <mergeCells count="13">
    <mergeCell ref="A1:A5"/>
    <mergeCell ref="B1:B3"/>
    <mergeCell ref="C5:G5"/>
    <mergeCell ref="E20:E21"/>
    <mergeCell ref="F20:F21"/>
    <mergeCell ref="G20:G21"/>
    <mergeCell ref="B21:B28"/>
    <mergeCell ref="A9:C9"/>
    <mergeCell ref="B12:B19"/>
    <mergeCell ref="C1:G1"/>
    <mergeCell ref="C2:G2"/>
    <mergeCell ref="C3:G3"/>
    <mergeCell ref="C4:G4"/>
  </mergeCells>
  <printOptions horizontalCentered="1"/>
  <pageMargins left="0.39370078740157483" right="0.39370078740157483" top="0.78740157480314965" bottom="0.78740157480314965" header="0.39370078740157483" footer="0.59055118110236227"/>
  <pageSetup paperSize="9" scale="88" orientation="landscape" horizontalDpi="300" verticalDpi="300" r:id="rId1"/>
  <headerFooter alignWithMargins="0">
    <oddFooter>Página &amp;P de &amp;N</oddFooter>
  </headerFooter>
  <drawing r:id="rId2"/>
  <legacyDrawing r:id="rId3"/>
  <oleObjects>
    <oleObject progId="Word.Picture.8" shapeId="14337" r:id="rId4"/>
  </oleObjects>
</worksheet>
</file>

<file path=xl/worksheets/sheet13.xml><?xml version="1.0" encoding="utf-8"?>
<worksheet xmlns="http://schemas.openxmlformats.org/spreadsheetml/2006/main" xmlns:r="http://schemas.openxmlformats.org/officeDocument/2006/relationships">
  <dimension ref="A1:J28"/>
  <sheetViews>
    <sheetView view="pageBreakPreview" topLeftCell="A16" workbookViewId="0">
      <selection activeCell="D29" sqref="D29"/>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7.28515625" style="82" customWidth="1"/>
    <col min="6" max="6" width="15.42578125" style="83" customWidth="1"/>
    <col min="7" max="7" width="14.7109375" style="83" customWidth="1"/>
    <col min="8" max="8" width="15.140625" style="82" bestFit="1" customWidth="1"/>
    <col min="9" max="16384" width="9.140625" style="82"/>
  </cols>
  <sheetData>
    <row r="1" spans="1:8" ht="12" thickBot="1">
      <c r="A1" s="903"/>
      <c r="B1" s="927" t="s">
        <v>947</v>
      </c>
      <c r="C1" s="974" t="s">
        <v>154</v>
      </c>
      <c r="D1" s="974"/>
      <c r="E1" s="974"/>
      <c r="F1" s="974"/>
      <c r="G1" s="974"/>
    </row>
    <row r="2" spans="1:8" ht="12" thickBot="1">
      <c r="A2" s="903"/>
      <c r="B2" s="927"/>
      <c r="C2" s="974" t="s">
        <v>945</v>
      </c>
      <c r="D2" s="974"/>
      <c r="E2" s="974"/>
      <c r="F2" s="974"/>
      <c r="G2" s="974"/>
    </row>
    <row r="3" spans="1:8" ht="12" thickBot="1">
      <c r="A3" s="903"/>
      <c r="B3" s="927"/>
      <c r="C3" s="974" t="s">
        <v>946</v>
      </c>
      <c r="D3" s="974"/>
      <c r="E3" s="974"/>
      <c r="F3" s="974"/>
      <c r="G3" s="974"/>
    </row>
    <row r="4" spans="1:8" ht="13.5" thickBot="1">
      <c r="A4" s="903"/>
      <c r="B4" s="547" t="s">
        <v>948</v>
      </c>
      <c r="C4" s="974" t="s">
        <v>722</v>
      </c>
      <c r="D4" s="974"/>
      <c r="E4" s="974"/>
      <c r="F4" s="974"/>
      <c r="G4" s="974"/>
    </row>
    <row r="5" spans="1:8" ht="33" customHeight="1" thickBot="1">
      <c r="A5" s="903"/>
      <c r="B5" s="548" t="s">
        <v>949</v>
      </c>
      <c r="C5" s="974" t="s">
        <v>1112</v>
      </c>
      <c r="D5" s="974"/>
      <c r="E5" s="974"/>
      <c r="F5" s="974"/>
      <c r="G5" s="974"/>
    </row>
    <row r="6" spans="1:8" ht="12" thickBot="1">
      <c r="B6" s="85"/>
      <c r="C6" s="86"/>
      <c r="D6" s="86"/>
      <c r="E6" s="85"/>
      <c r="F6" s="535" t="s">
        <v>1185</v>
      </c>
    </row>
    <row r="7" spans="1:8" s="95" customFormat="1" ht="12" thickBot="1">
      <c r="A7" s="87"/>
      <c r="B7" s="88"/>
      <c r="C7" s="89"/>
      <c r="D7" s="90"/>
      <c r="E7" s="91"/>
      <c r="F7" s="436" t="s">
        <v>968</v>
      </c>
      <c r="G7" s="93"/>
      <c r="H7" s="94"/>
    </row>
    <row r="8" spans="1:8" s="95" customFormat="1">
      <c r="A8" s="87"/>
      <c r="B8" s="88"/>
      <c r="C8" s="89"/>
      <c r="D8" s="90"/>
      <c r="E8" s="437"/>
      <c r="F8" s="438"/>
      <c r="G8" s="439"/>
      <c r="H8" s="94"/>
    </row>
    <row r="9" spans="1:8" ht="12" thickBot="1">
      <c r="A9" s="129"/>
      <c r="B9" s="350"/>
      <c r="C9" s="81"/>
      <c r="D9" s="358"/>
      <c r="E9" s="358"/>
      <c r="F9" s="359"/>
      <c r="G9" s="359"/>
    </row>
    <row r="10" spans="1:8" ht="18" customHeight="1" thickBot="1">
      <c r="A10" s="908"/>
      <c r="B10" s="908"/>
      <c r="C10" s="908"/>
      <c r="D10" s="101" t="s">
        <v>726</v>
      </c>
      <c r="E10" s="101" t="s">
        <v>727</v>
      </c>
      <c r="F10" s="131" t="s">
        <v>728</v>
      </c>
      <c r="G10" s="131" t="s">
        <v>729</v>
      </c>
      <c r="H10" s="344"/>
    </row>
    <row r="11" spans="1:8" s="651" customFormat="1" ht="124.5" thickBot="1">
      <c r="A11" s="628" t="s">
        <v>730</v>
      </c>
      <c r="B11" s="628" t="s">
        <v>1082</v>
      </c>
      <c r="C11" s="627" t="s">
        <v>1013</v>
      </c>
      <c r="D11" s="653">
        <f>D19</f>
        <v>4201</v>
      </c>
      <c r="E11" s="654" t="s">
        <v>727</v>
      </c>
      <c r="F11" s="629">
        <f>D28</f>
        <v>772.13166666666666</v>
      </c>
      <c r="G11" s="629">
        <f>TRUNC(D11*F11,2)</f>
        <v>3243725.13</v>
      </c>
      <c r="H11" s="652"/>
    </row>
    <row r="12" spans="1:8" ht="12" thickBot="1">
      <c r="B12" s="352"/>
      <c r="C12" s="353"/>
      <c r="D12" s="354"/>
      <c r="E12" s="355"/>
      <c r="F12" s="262"/>
      <c r="G12" s="262"/>
    </row>
    <row r="13" spans="1:8">
      <c r="A13" s="129"/>
      <c r="B13" s="1012" t="s">
        <v>845</v>
      </c>
      <c r="C13" s="356" t="s">
        <v>854</v>
      </c>
      <c r="D13" s="357">
        <f>'OBRAS - GERAL'!O521</f>
        <v>274</v>
      </c>
      <c r="E13" s="357" t="s">
        <v>734</v>
      </c>
      <c r="F13" s="359"/>
      <c r="G13" s="359"/>
    </row>
    <row r="14" spans="1:8" ht="22.5">
      <c r="A14" s="129"/>
      <c r="B14" s="1013"/>
      <c r="C14" s="360" t="s">
        <v>855</v>
      </c>
      <c r="D14" s="361">
        <v>1</v>
      </c>
      <c r="E14" s="361" t="s">
        <v>734</v>
      </c>
      <c r="F14" s="359"/>
      <c r="G14" s="359"/>
    </row>
    <row r="15" spans="1:8" ht="22.5">
      <c r="A15" s="129"/>
      <c r="B15" s="1013"/>
      <c r="C15" s="360" t="s">
        <v>856</v>
      </c>
      <c r="D15" s="361">
        <v>7854</v>
      </c>
      <c r="E15" s="361" t="s">
        <v>734</v>
      </c>
      <c r="F15" s="359"/>
      <c r="G15" s="359"/>
    </row>
    <row r="16" spans="1:8" ht="15" customHeight="1">
      <c r="A16" s="129"/>
      <c r="B16" s="1013"/>
      <c r="C16" s="360" t="s">
        <v>857</v>
      </c>
      <c r="D16" s="361">
        <f>D14+D15</f>
        <v>7855</v>
      </c>
      <c r="E16" s="361" t="s">
        <v>734</v>
      </c>
      <c r="F16" s="359"/>
      <c r="G16" s="359"/>
    </row>
    <row r="17" spans="1:10" ht="15.75" customHeight="1">
      <c r="A17" s="129"/>
      <c r="B17" s="1013"/>
      <c r="C17" s="360" t="s">
        <v>851</v>
      </c>
      <c r="D17" s="422">
        <v>0.5</v>
      </c>
      <c r="E17" s="361" t="s">
        <v>838</v>
      </c>
      <c r="F17" s="359"/>
      <c r="G17" s="359"/>
    </row>
    <row r="18" spans="1:10" ht="15.75" customHeight="1">
      <c r="A18" s="129"/>
      <c r="B18" s="1013"/>
      <c r="C18" s="360" t="s">
        <v>852</v>
      </c>
      <c r="D18" s="440">
        <f>TRUNC(D16*D17,0)</f>
        <v>3927</v>
      </c>
      <c r="E18" s="361" t="s">
        <v>734</v>
      </c>
      <c r="F18" s="359"/>
      <c r="G18" s="359"/>
    </row>
    <row r="19" spans="1:10" ht="15.75" customHeight="1" thickBot="1">
      <c r="A19" s="129"/>
      <c r="B19" s="1014"/>
      <c r="C19" s="426" t="s">
        <v>853</v>
      </c>
      <c r="D19" s="427">
        <f>D13+D18</f>
        <v>4201</v>
      </c>
      <c r="E19" s="427" t="s">
        <v>734</v>
      </c>
      <c r="F19" s="359"/>
      <c r="G19" s="359"/>
    </row>
    <row r="20" spans="1:10" s="296" customFormat="1" ht="15.75" customHeight="1" thickBot="1">
      <c r="A20" s="1021"/>
      <c r="B20" s="1022"/>
      <c r="C20" s="1022"/>
      <c r="D20" s="1022"/>
      <c r="E20" s="1023"/>
      <c r="F20" s="1023"/>
      <c r="G20" s="1023"/>
      <c r="H20" s="1024"/>
      <c r="I20" s="310"/>
    </row>
    <row r="21" spans="1:10" s="318" customFormat="1" ht="12" thickBot="1">
      <c r="A21" s="328"/>
      <c r="B21" s="1012" t="s">
        <v>746</v>
      </c>
      <c r="C21" s="529" t="s">
        <v>807</v>
      </c>
      <c r="D21" s="529" t="s">
        <v>808</v>
      </c>
      <c r="E21" s="310"/>
      <c r="F21" s="129"/>
      <c r="G21" s="129"/>
      <c r="H21" s="129"/>
      <c r="I21" s="129"/>
    </row>
    <row r="22" spans="1:10" s="95" customFormat="1" ht="15.75" customHeight="1" thickBot="1">
      <c r="A22" s="328"/>
      <c r="B22" s="1013"/>
      <c r="C22" s="873" t="s">
        <v>1203</v>
      </c>
      <c r="D22" s="330">
        <v>587</v>
      </c>
      <c r="E22" s="310"/>
      <c r="F22" s="129"/>
      <c r="G22" s="129"/>
      <c r="H22" s="129"/>
      <c r="I22" s="129"/>
    </row>
    <row r="23" spans="1:10" s="95" customFormat="1" ht="15.75" customHeight="1" thickBot="1">
      <c r="A23" s="328"/>
      <c r="B23" s="1013"/>
      <c r="C23" s="873" t="s">
        <v>1079</v>
      </c>
      <c r="D23" s="330">
        <v>1380</v>
      </c>
      <c r="E23" s="310"/>
      <c r="F23" s="129"/>
      <c r="G23" s="129"/>
      <c r="H23" s="129"/>
      <c r="I23" s="129"/>
    </row>
    <row r="24" spans="1:10" s="95" customFormat="1" ht="15.75" customHeight="1" thickBot="1">
      <c r="A24" s="328"/>
      <c r="B24" s="1013"/>
      <c r="C24" s="873" t="s">
        <v>1204</v>
      </c>
      <c r="D24" s="330">
        <v>644.82000000000005</v>
      </c>
      <c r="E24" s="310"/>
      <c r="F24" s="129"/>
      <c r="G24" s="129"/>
      <c r="H24" s="129"/>
      <c r="I24" s="129"/>
    </row>
    <row r="25" spans="1:10" s="95" customFormat="1" ht="15.75" customHeight="1" thickBot="1">
      <c r="A25" s="870"/>
      <c r="B25" s="1020"/>
      <c r="C25" s="873" t="s">
        <v>1205</v>
      </c>
      <c r="D25" s="330">
        <v>477.6</v>
      </c>
      <c r="E25" s="432"/>
      <c r="F25" s="869"/>
      <c r="G25" s="869"/>
      <c r="H25" s="869"/>
      <c r="I25" s="358"/>
      <c r="J25" s="433"/>
    </row>
    <row r="26" spans="1:10" s="95" customFormat="1" ht="15.75" customHeight="1" thickBot="1">
      <c r="A26" s="870"/>
      <c r="B26" s="1020"/>
      <c r="C26" s="873" t="s">
        <v>1206</v>
      </c>
      <c r="D26" s="330">
        <v>823.61</v>
      </c>
      <c r="E26" s="432"/>
      <c r="F26" s="869"/>
      <c r="G26" s="869"/>
      <c r="H26" s="869"/>
      <c r="I26" s="358"/>
      <c r="J26" s="433"/>
    </row>
    <row r="27" spans="1:10" s="95" customFormat="1" ht="15.75" customHeight="1" thickBot="1">
      <c r="A27" s="870"/>
      <c r="B27" s="1020"/>
      <c r="C27" s="873" t="s">
        <v>1207</v>
      </c>
      <c r="D27" s="330">
        <v>719.76</v>
      </c>
      <c r="E27" s="432"/>
      <c r="F27" s="869"/>
      <c r="G27" s="869"/>
      <c r="H27" s="869"/>
      <c r="I27" s="358"/>
      <c r="J27" s="433"/>
    </row>
    <row r="28" spans="1:10" s="95" customFormat="1" ht="15.75" customHeight="1" thickBot="1">
      <c r="A28" s="328"/>
      <c r="B28" s="1014"/>
      <c r="C28" s="331" t="s">
        <v>809</v>
      </c>
      <c r="D28" s="322">
        <f>AVERAGE(D22:D27)</f>
        <v>772.13166666666666</v>
      </c>
      <c r="E28" s="310"/>
      <c r="F28" s="129"/>
      <c r="G28" s="129"/>
      <c r="H28" s="129"/>
      <c r="I28" s="129"/>
    </row>
  </sheetData>
  <mergeCells count="11">
    <mergeCell ref="B21:B28"/>
    <mergeCell ref="A10:C10"/>
    <mergeCell ref="A1:A5"/>
    <mergeCell ref="B1:B3"/>
    <mergeCell ref="C5:G5"/>
    <mergeCell ref="B13:B19"/>
    <mergeCell ref="A20:H20"/>
    <mergeCell ref="C1:G1"/>
    <mergeCell ref="C2:G2"/>
    <mergeCell ref="C3:G3"/>
    <mergeCell ref="C4:G4"/>
  </mergeCells>
  <printOptions horizontalCentered="1"/>
  <pageMargins left="0.39370078740157483" right="0.39370078740157483" top="0.78740157480314965" bottom="0.78740157480314965" header="0.39370078740157483" footer="0.59055118110236227"/>
  <pageSetup paperSize="9" scale="89" orientation="landscape" horizontalDpi="300" verticalDpi="300" r:id="rId1"/>
  <headerFooter alignWithMargins="0">
    <oddFooter>Página &amp;P de &amp;N</oddFooter>
  </headerFooter>
  <drawing r:id="rId2"/>
  <legacyDrawing r:id="rId3"/>
  <oleObjects>
    <oleObject progId="Word.Picture.8" shapeId="16385" r:id="rId4"/>
  </oleObjects>
</worksheet>
</file>

<file path=xl/worksheets/sheet14.xml><?xml version="1.0" encoding="utf-8"?>
<worksheet xmlns="http://schemas.openxmlformats.org/spreadsheetml/2006/main" xmlns:r="http://schemas.openxmlformats.org/officeDocument/2006/relationships">
  <dimension ref="A1:J36"/>
  <sheetViews>
    <sheetView view="pageBreakPreview" topLeftCell="A13" workbookViewId="0">
      <selection activeCell="C20" sqref="C20:D25"/>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9" style="82" customWidth="1"/>
    <col min="6" max="6" width="15.5703125" style="83" customWidth="1"/>
    <col min="7" max="7" width="14.7109375" style="83" customWidth="1"/>
    <col min="8" max="8" width="15.140625" style="82" bestFit="1" customWidth="1"/>
    <col min="9" max="16384" width="9.140625" style="82"/>
  </cols>
  <sheetData>
    <row r="1" spans="1:8" ht="12" thickBot="1">
      <c r="A1" s="903"/>
      <c r="B1" s="927" t="s">
        <v>947</v>
      </c>
      <c r="C1" s="974" t="s">
        <v>154</v>
      </c>
      <c r="D1" s="974"/>
      <c r="E1" s="974"/>
      <c r="F1" s="974"/>
      <c r="G1" s="974"/>
    </row>
    <row r="2" spans="1:8" ht="12" thickBot="1">
      <c r="A2" s="903"/>
      <c r="B2" s="927"/>
      <c r="C2" s="974" t="s">
        <v>945</v>
      </c>
      <c r="D2" s="974"/>
      <c r="E2" s="974"/>
      <c r="F2" s="974"/>
      <c r="G2" s="974"/>
    </row>
    <row r="3" spans="1:8" ht="12" thickBot="1">
      <c r="A3" s="903"/>
      <c r="B3" s="927"/>
      <c r="C3" s="974" t="s">
        <v>946</v>
      </c>
      <c r="D3" s="974"/>
      <c r="E3" s="974"/>
      <c r="F3" s="974"/>
      <c r="G3" s="974"/>
    </row>
    <row r="4" spans="1:8" ht="13.5" thickBot="1">
      <c r="A4" s="903"/>
      <c r="B4" s="547" t="s">
        <v>948</v>
      </c>
      <c r="C4" s="974" t="s">
        <v>722</v>
      </c>
      <c r="D4" s="974"/>
      <c r="E4" s="974"/>
      <c r="F4" s="974"/>
      <c r="G4" s="974"/>
    </row>
    <row r="5" spans="1:8" ht="33" customHeight="1" thickBot="1">
      <c r="A5" s="903"/>
      <c r="B5" s="548" t="s">
        <v>949</v>
      </c>
      <c r="C5" s="974" t="s">
        <v>1112</v>
      </c>
      <c r="D5" s="974"/>
      <c r="E5" s="974"/>
      <c r="F5" s="974"/>
      <c r="G5" s="974"/>
    </row>
    <row r="6" spans="1:8" ht="12" thickBot="1">
      <c r="B6" s="85"/>
      <c r="C6" s="86"/>
      <c r="D6" s="86"/>
      <c r="E6" s="85"/>
      <c r="F6" s="535" t="s">
        <v>1185</v>
      </c>
    </row>
    <row r="7" spans="1:8" s="95" customFormat="1" ht="12" thickBot="1">
      <c r="A7" s="87"/>
      <c r="B7" s="88"/>
      <c r="C7" s="89"/>
      <c r="D7" s="90"/>
      <c r="E7" s="91"/>
      <c r="F7" s="92" t="s">
        <v>968</v>
      </c>
      <c r="G7" s="93"/>
      <c r="H7" s="94"/>
    </row>
    <row r="8" spans="1:8">
      <c r="A8" s="129"/>
      <c r="B8" s="1026"/>
      <c r="C8" s="1026"/>
      <c r="D8" s="444"/>
      <c r="E8" s="344"/>
      <c r="F8" s="175"/>
      <c r="G8" s="175"/>
      <c r="H8" s="344"/>
    </row>
    <row r="9" spans="1:8" ht="12" thickBot="1">
      <c r="A9" s="129"/>
      <c r="B9" s="350"/>
      <c r="C9" s="81"/>
      <c r="D9" s="358"/>
      <c r="E9" s="358"/>
      <c r="F9" s="359"/>
      <c r="G9" s="359"/>
    </row>
    <row r="10" spans="1:8" ht="12" thickBot="1">
      <c r="A10" s="908"/>
      <c r="B10" s="908"/>
      <c r="C10" s="908"/>
      <c r="D10" s="101" t="s">
        <v>726</v>
      </c>
      <c r="E10" s="101" t="s">
        <v>727</v>
      </c>
      <c r="F10" s="131" t="s">
        <v>728</v>
      </c>
      <c r="G10" s="131" t="s">
        <v>729</v>
      </c>
      <c r="H10" s="344"/>
    </row>
    <row r="11" spans="1:8" s="651" customFormat="1" ht="113.25" thickBot="1">
      <c r="A11" s="628" t="s">
        <v>730</v>
      </c>
      <c r="B11" s="628" t="s">
        <v>1083</v>
      </c>
      <c r="C11" s="627" t="s">
        <v>1014</v>
      </c>
      <c r="D11" s="653">
        <f>D17</f>
        <v>5049</v>
      </c>
      <c r="E11" s="626" t="s">
        <v>858</v>
      </c>
      <c r="F11" s="629">
        <f>D26</f>
        <v>873.9083333333333</v>
      </c>
      <c r="G11" s="629">
        <f>TRUNC(D11*F11,2)</f>
        <v>4412363.17</v>
      </c>
      <c r="H11" s="652"/>
    </row>
    <row r="12" spans="1:8" ht="12" thickBot="1">
      <c r="B12" s="352"/>
      <c r="C12" s="353"/>
      <c r="D12" s="354"/>
      <c r="E12" s="355"/>
      <c r="F12" s="262"/>
      <c r="G12" s="262"/>
    </row>
    <row r="13" spans="1:8">
      <c r="A13" s="129"/>
      <c r="B13" s="1012" t="s">
        <v>845</v>
      </c>
      <c r="C13" s="356" t="s">
        <v>859</v>
      </c>
      <c r="D13" s="357">
        <f>'OBRAS - GERAL'!P521</f>
        <v>57</v>
      </c>
      <c r="E13" s="361" t="s">
        <v>734</v>
      </c>
      <c r="F13" s="359"/>
      <c r="G13" s="359"/>
    </row>
    <row r="14" spans="1:8" ht="22.5">
      <c r="A14" s="129"/>
      <c r="B14" s="1013"/>
      <c r="C14" s="360" t="s">
        <v>860</v>
      </c>
      <c r="D14" s="361">
        <v>4992</v>
      </c>
      <c r="E14" s="361" t="s">
        <v>734</v>
      </c>
      <c r="F14" s="359"/>
      <c r="G14" s="359"/>
    </row>
    <row r="15" spans="1:8" ht="15.75" customHeight="1">
      <c r="A15" s="129"/>
      <c r="B15" s="1013"/>
      <c r="C15" s="360" t="s">
        <v>851</v>
      </c>
      <c r="D15" s="422">
        <v>1</v>
      </c>
      <c r="E15" s="361" t="s">
        <v>838</v>
      </c>
      <c r="F15" s="359"/>
      <c r="G15" s="359"/>
    </row>
    <row r="16" spans="1:8" ht="15.75" customHeight="1">
      <c r="A16" s="129"/>
      <c r="B16" s="1013"/>
      <c r="C16" s="360" t="s">
        <v>852</v>
      </c>
      <c r="D16" s="440">
        <f>D14*D15</f>
        <v>4992</v>
      </c>
      <c r="E16" s="361" t="s">
        <v>734</v>
      </c>
      <c r="F16" s="359"/>
      <c r="G16" s="359"/>
    </row>
    <row r="17" spans="1:10" ht="15.75" customHeight="1" thickBot="1">
      <c r="A17" s="129"/>
      <c r="B17" s="1014"/>
      <c r="C17" s="426" t="s">
        <v>853</v>
      </c>
      <c r="D17" s="427">
        <f>D13+D16</f>
        <v>5049</v>
      </c>
      <c r="E17" s="427" t="s">
        <v>734</v>
      </c>
      <c r="F17" s="359"/>
      <c r="G17" s="359"/>
    </row>
    <row r="18" spans="1:10" s="296" customFormat="1" ht="15.75" customHeight="1" thickBot="1">
      <c r="A18" s="1021"/>
      <c r="B18" s="1025"/>
      <c r="C18" s="1025"/>
      <c r="D18" s="1025"/>
      <c r="E18" s="1008"/>
      <c r="F18" s="1008"/>
      <c r="G18" s="1008"/>
      <c r="H18" s="1024"/>
      <c r="I18" s="310"/>
    </row>
    <row r="19" spans="1:10" s="318" customFormat="1" ht="12" thickBot="1">
      <c r="A19" s="328"/>
      <c r="B19" s="1012" t="s">
        <v>746</v>
      </c>
      <c r="C19" s="441" t="s">
        <v>807</v>
      </c>
      <c r="D19" s="441" t="s">
        <v>808</v>
      </c>
      <c r="E19" s="310"/>
      <c r="F19" s="129"/>
      <c r="G19" s="129"/>
      <c r="H19" s="129"/>
      <c r="I19" s="129"/>
    </row>
    <row r="20" spans="1:10" s="95" customFormat="1" ht="15.75" customHeight="1" thickBot="1">
      <c r="A20" s="328"/>
      <c r="B20" s="1013"/>
      <c r="C20" s="873" t="s">
        <v>1203</v>
      </c>
      <c r="D20" s="330">
        <v>880</v>
      </c>
      <c r="E20" s="310"/>
      <c r="F20" s="129"/>
      <c r="G20" s="129"/>
      <c r="H20" s="129"/>
      <c r="I20" s="129"/>
    </row>
    <row r="21" spans="1:10" s="95" customFormat="1" ht="15.75" customHeight="1" thickBot="1">
      <c r="A21" s="328"/>
      <c r="B21" s="1013"/>
      <c r="C21" s="873" t="s">
        <v>1079</v>
      </c>
      <c r="D21" s="330">
        <v>1421</v>
      </c>
      <c r="E21" s="310"/>
      <c r="F21" s="129"/>
      <c r="G21" s="129"/>
      <c r="H21" s="129"/>
      <c r="I21" s="129"/>
    </row>
    <row r="22" spans="1:10" s="95" customFormat="1" ht="15.75" customHeight="1" thickBot="1">
      <c r="A22" s="328"/>
      <c r="B22" s="1013"/>
      <c r="C22" s="873" t="s">
        <v>1204</v>
      </c>
      <c r="D22" s="330">
        <v>704.4</v>
      </c>
      <c r="E22" s="310"/>
      <c r="F22" s="129"/>
      <c r="G22" s="129"/>
      <c r="H22" s="129"/>
      <c r="I22" s="129"/>
    </row>
    <row r="23" spans="1:10" s="95" customFormat="1" ht="15.75" customHeight="1" thickBot="1">
      <c r="A23" s="870"/>
      <c r="B23" s="1020"/>
      <c r="C23" s="873" t="s">
        <v>1205</v>
      </c>
      <c r="D23" s="330">
        <v>481.2</v>
      </c>
      <c r="E23" s="432"/>
      <c r="F23" s="869"/>
      <c r="G23" s="869"/>
      <c r="H23" s="869"/>
      <c r="I23" s="358"/>
      <c r="J23" s="433"/>
    </row>
    <row r="24" spans="1:10" s="95" customFormat="1" ht="15.75" customHeight="1" thickBot="1">
      <c r="A24" s="870"/>
      <c r="B24" s="1020"/>
      <c r="C24" s="873" t="s">
        <v>1206</v>
      </c>
      <c r="D24" s="330">
        <v>890.86</v>
      </c>
      <c r="E24" s="432"/>
      <c r="F24" s="869"/>
      <c r="G24" s="869"/>
      <c r="H24" s="869"/>
      <c r="I24" s="358"/>
      <c r="J24" s="433"/>
    </row>
    <row r="25" spans="1:10" s="95" customFormat="1" ht="15.75" customHeight="1" thickBot="1">
      <c r="A25" s="870"/>
      <c r="B25" s="1020"/>
      <c r="C25" s="873" t="s">
        <v>1207</v>
      </c>
      <c r="D25" s="330">
        <v>865.99</v>
      </c>
      <c r="E25" s="432"/>
      <c r="F25" s="869"/>
      <c r="G25" s="869"/>
      <c r="H25" s="869"/>
      <c r="I25" s="358"/>
      <c r="J25" s="433"/>
    </row>
    <row r="26" spans="1:10" s="95" customFormat="1" ht="15.75" customHeight="1" thickBot="1">
      <c r="A26" s="328"/>
      <c r="B26" s="1014"/>
      <c r="C26" s="331" t="s">
        <v>809</v>
      </c>
      <c r="D26" s="322">
        <f>AVERAGE(D20:D25)</f>
        <v>873.9083333333333</v>
      </c>
      <c r="E26" s="310"/>
      <c r="F26" s="129"/>
      <c r="G26" s="129"/>
      <c r="H26" s="129"/>
      <c r="I26" s="129"/>
    </row>
    <row r="35" spans="4:4">
      <c r="D35" s="510"/>
    </row>
    <row r="36" spans="4:4">
      <c r="D36" s="510"/>
    </row>
  </sheetData>
  <mergeCells count="12">
    <mergeCell ref="A18:H18"/>
    <mergeCell ref="B19:B26"/>
    <mergeCell ref="B8:C8"/>
    <mergeCell ref="A10:C10"/>
    <mergeCell ref="A1:A5"/>
    <mergeCell ref="B1:B3"/>
    <mergeCell ref="C5:G5"/>
    <mergeCell ref="B13:B17"/>
    <mergeCell ref="C1:G1"/>
    <mergeCell ref="C2:G2"/>
    <mergeCell ref="C3:G3"/>
    <mergeCell ref="C4:G4"/>
  </mergeCells>
  <printOptions horizontalCentered="1"/>
  <pageMargins left="0.39370078740157483" right="0.39370078740157483" top="0.78740157480314965" bottom="0.78740157480314965" header="0.39370078740157483" footer="0.59055118110236227"/>
  <pageSetup paperSize="9" scale="90" orientation="landscape" horizontalDpi="300" verticalDpi="300" r:id="rId1"/>
  <headerFooter alignWithMargins="0">
    <oddFooter>Página &amp;P de &amp;N</oddFooter>
  </headerFooter>
  <drawing r:id="rId2"/>
  <legacyDrawing r:id="rId3"/>
  <oleObjects>
    <oleObject progId="Word.Picture.8" shapeId="18433" r:id="rId4"/>
  </oleObjects>
</worksheet>
</file>

<file path=xl/worksheets/sheet15.xml><?xml version="1.0" encoding="utf-8"?>
<worksheet xmlns="http://schemas.openxmlformats.org/spreadsheetml/2006/main" xmlns:r="http://schemas.openxmlformats.org/officeDocument/2006/relationships">
  <dimension ref="A1:J31"/>
  <sheetViews>
    <sheetView view="pageBreakPreview" workbookViewId="0">
      <selection activeCell="E34" sqref="E34"/>
    </sheetView>
  </sheetViews>
  <sheetFormatPr defaultRowHeight="11.25"/>
  <cols>
    <col min="1" max="1" width="15.85546875" style="528" bestFit="1" customWidth="1"/>
    <col min="2" max="2" width="22.5703125" style="82" customWidth="1"/>
    <col min="3" max="3" width="60" style="82" customWidth="1"/>
    <col min="4" max="4" width="13.85546875" style="82" bestFit="1" customWidth="1"/>
    <col min="5" max="5" width="15.5703125" style="82" bestFit="1" customWidth="1"/>
    <col min="6" max="6" width="15.7109375" style="83" customWidth="1"/>
    <col min="7" max="7" width="14.7109375" style="83" customWidth="1"/>
    <col min="8" max="8" width="15.140625" style="82" bestFit="1" customWidth="1"/>
    <col min="9" max="16384" width="9.140625" style="82"/>
  </cols>
  <sheetData>
    <row r="1" spans="1:8" ht="12" thickBot="1">
      <c r="A1" s="903"/>
      <c r="B1" s="927" t="s">
        <v>947</v>
      </c>
      <c r="C1" s="974" t="s">
        <v>154</v>
      </c>
      <c r="D1" s="974"/>
      <c r="E1" s="974"/>
      <c r="F1" s="974"/>
      <c r="G1" s="974"/>
    </row>
    <row r="2" spans="1:8" ht="12" thickBot="1">
      <c r="A2" s="903"/>
      <c r="B2" s="927"/>
      <c r="C2" s="974" t="s">
        <v>945</v>
      </c>
      <c r="D2" s="974"/>
      <c r="E2" s="974"/>
      <c r="F2" s="974"/>
      <c r="G2" s="974"/>
    </row>
    <row r="3" spans="1:8" ht="12" thickBot="1">
      <c r="A3" s="903"/>
      <c r="B3" s="927"/>
      <c r="C3" s="974" t="s">
        <v>946</v>
      </c>
      <c r="D3" s="974"/>
      <c r="E3" s="974"/>
      <c r="F3" s="974"/>
      <c r="G3" s="974"/>
    </row>
    <row r="4" spans="1:8" ht="13.5" thickBot="1">
      <c r="A4" s="903"/>
      <c r="B4" s="547" t="s">
        <v>948</v>
      </c>
      <c r="C4" s="974" t="s">
        <v>722</v>
      </c>
      <c r="D4" s="974"/>
      <c r="E4" s="974"/>
      <c r="F4" s="974"/>
      <c r="G4" s="974"/>
    </row>
    <row r="5" spans="1:8" ht="33" customHeight="1" thickBot="1">
      <c r="A5" s="903"/>
      <c r="B5" s="603" t="s">
        <v>949</v>
      </c>
      <c r="C5" s="974" t="s">
        <v>1112</v>
      </c>
      <c r="D5" s="974"/>
      <c r="E5" s="974"/>
      <c r="F5" s="974"/>
      <c r="G5" s="974"/>
    </row>
    <row r="6" spans="1:8" ht="12" thickBot="1">
      <c r="B6" s="85"/>
      <c r="C6" s="86"/>
      <c r="D6" s="86"/>
      <c r="E6" s="85"/>
      <c r="F6" s="535" t="s">
        <v>1185</v>
      </c>
    </row>
    <row r="7" spans="1:8" s="95" customFormat="1" ht="12" thickBot="1">
      <c r="A7" s="87"/>
      <c r="B7" s="88"/>
      <c r="C7" s="89"/>
      <c r="D7" s="90"/>
      <c r="E7" s="91"/>
      <c r="F7" s="92" t="s">
        <v>968</v>
      </c>
      <c r="G7" s="93"/>
      <c r="H7" s="94"/>
    </row>
    <row r="8" spans="1:8" ht="12" thickBot="1">
      <c r="A8" s="607"/>
      <c r="B8" s="350"/>
      <c r="C8" s="81"/>
      <c r="D8" s="358"/>
      <c r="E8" s="358"/>
      <c r="F8" s="445"/>
      <c r="G8" s="359"/>
    </row>
    <row r="9" spans="1:8" ht="12" thickBot="1">
      <c r="A9" s="908"/>
      <c r="B9" s="908"/>
      <c r="C9" s="908"/>
      <c r="D9" s="101" t="s">
        <v>726</v>
      </c>
      <c r="E9" s="101" t="s">
        <v>727</v>
      </c>
      <c r="F9" s="131" t="s">
        <v>728</v>
      </c>
      <c r="G9" s="131" t="s">
        <v>729</v>
      </c>
      <c r="H9" s="344"/>
    </row>
    <row r="10" spans="1:8" s="651" customFormat="1" ht="124.5" thickBot="1">
      <c r="A10" s="628" t="s">
        <v>730</v>
      </c>
      <c r="B10" s="628" t="s">
        <v>1084</v>
      </c>
      <c r="C10" s="627" t="s">
        <v>1031</v>
      </c>
      <c r="D10" s="653">
        <f>D18</f>
        <v>1249</v>
      </c>
      <c r="E10" s="626" t="s">
        <v>858</v>
      </c>
      <c r="F10" s="629">
        <f>D27</f>
        <v>1175.5616666666665</v>
      </c>
      <c r="G10" s="629">
        <f>TRUNC(D10*F10,2)</f>
        <v>1468276.52</v>
      </c>
      <c r="H10" s="652"/>
    </row>
    <row r="11" spans="1:8" ht="12" thickBot="1">
      <c r="B11" s="352"/>
      <c r="C11" s="353"/>
      <c r="D11" s="604"/>
      <c r="E11" s="355"/>
      <c r="F11" s="605"/>
      <c r="G11" s="605"/>
    </row>
    <row r="12" spans="1:8">
      <c r="A12" s="607"/>
      <c r="B12" s="1012" t="s">
        <v>845</v>
      </c>
      <c r="C12" s="356" t="s">
        <v>861</v>
      </c>
      <c r="D12" s="357">
        <f>'OBRAS - GERAL'!Q521</f>
        <v>73</v>
      </c>
      <c r="E12" s="357" t="s">
        <v>734</v>
      </c>
      <c r="F12" s="359"/>
      <c r="G12" s="359"/>
    </row>
    <row r="13" spans="1:8" ht="22.5">
      <c r="A13" s="607"/>
      <c r="B13" s="1013"/>
      <c r="C13" s="360" t="s">
        <v>862</v>
      </c>
      <c r="D13" s="361">
        <v>66</v>
      </c>
      <c r="E13" s="361" t="s">
        <v>734</v>
      </c>
      <c r="F13" s="359"/>
      <c r="G13" s="359"/>
    </row>
    <row r="14" spans="1:8" ht="22.5">
      <c r="A14" s="607"/>
      <c r="B14" s="1013"/>
      <c r="C14" s="360" t="s">
        <v>863</v>
      </c>
      <c r="D14" s="361">
        <v>1110</v>
      </c>
      <c r="E14" s="361" t="s">
        <v>734</v>
      </c>
      <c r="F14" s="359"/>
      <c r="G14" s="359"/>
    </row>
    <row r="15" spans="1:8" ht="15" customHeight="1">
      <c r="A15" s="607"/>
      <c r="B15" s="1013"/>
      <c r="C15" s="360" t="s">
        <v>864</v>
      </c>
      <c r="D15" s="361">
        <f>D13+D14</f>
        <v>1176</v>
      </c>
      <c r="E15" s="361" t="s">
        <v>734</v>
      </c>
      <c r="F15" s="359"/>
      <c r="G15" s="359"/>
    </row>
    <row r="16" spans="1:8" ht="15.75" customHeight="1">
      <c r="A16" s="607"/>
      <c r="B16" s="1013"/>
      <c r="C16" s="360" t="s">
        <v>851</v>
      </c>
      <c r="D16" s="422">
        <v>1</v>
      </c>
      <c r="E16" s="361" t="s">
        <v>838</v>
      </c>
      <c r="F16" s="359"/>
      <c r="G16" s="359"/>
    </row>
    <row r="17" spans="1:10" ht="15.75" customHeight="1">
      <c r="A17" s="607"/>
      <c r="B17" s="1013"/>
      <c r="C17" s="360" t="s">
        <v>852</v>
      </c>
      <c r="D17" s="440">
        <f>TRUNC(D15*D16,0)</f>
        <v>1176</v>
      </c>
      <c r="E17" s="361" t="s">
        <v>734</v>
      </c>
      <c r="F17" s="359"/>
      <c r="G17" s="359"/>
    </row>
    <row r="18" spans="1:10" ht="15.75" customHeight="1" thickBot="1">
      <c r="A18" s="607"/>
      <c r="B18" s="1014"/>
      <c r="C18" s="426" t="s">
        <v>853</v>
      </c>
      <c r="D18" s="427">
        <f>D12+D17</f>
        <v>1249</v>
      </c>
      <c r="E18" s="427" t="s">
        <v>734</v>
      </c>
      <c r="F18" s="359"/>
      <c r="G18" s="359"/>
    </row>
    <row r="19" spans="1:10" s="296" customFormat="1" ht="15.75" customHeight="1" thickBot="1">
      <c r="A19" s="1021"/>
      <c r="B19" s="1022"/>
      <c r="C19" s="1022"/>
      <c r="D19" s="1022"/>
      <c r="E19" s="1023"/>
      <c r="F19" s="1023"/>
      <c r="G19" s="1023"/>
      <c r="H19" s="1024"/>
      <c r="I19" s="606"/>
    </row>
    <row r="20" spans="1:10" s="318" customFormat="1" ht="12" thickBot="1">
      <c r="A20" s="608"/>
      <c r="B20" s="1012" t="s">
        <v>746</v>
      </c>
      <c r="C20" s="441" t="s">
        <v>807</v>
      </c>
      <c r="D20" s="441" t="s">
        <v>808</v>
      </c>
      <c r="E20" s="606"/>
      <c r="F20" s="607"/>
      <c r="G20" s="607"/>
      <c r="H20" s="607"/>
      <c r="I20" s="607"/>
    </row>
    <row r="21" spans="1:10" s="95" customFormat="1" ht="15.75" customHeight="1" thickBot="1">
      <c r="A21" s="608"/>
      <c r="B21" s="1013"/>
      <c r="C21" s="873" t="s">
        <v>1203</v>
      </c>
      <c r="D21" s="330">
        <v>1217</v>
      </c>
      <c r="E21" s="606"/>
      <c r="F21" s="607"/>
      <c r="G21" s="607"/>
      <c r="H21" s="607"/>
      <c r="I21" s="607"/>
    </row>
    <row r="22" spans="1:10" s="95" customFormat="1" ht="15.75" customHeight="1" thickBot="1">
      <c r="A22" s="608"/>
      <c r="B22" s="1013"/>
      <c r="C22" s="873" t="s">
        <v>1079</v>
      </c>
      <c r="D22" s="330">
        <v>1600</v>
      </c>
      <c r="E22" s="606"/>
      <c r="F22" s="607"/>
      <c r="G22" s="607"/>
      <c r="H22" s="607"/>
      <c r="I22" s="607"/>
    </row>
    <row r="23" spans="1:10" s="95" customFormat="1" ht="15.75" customHeight="1" thickBot="1">
      <c r="A23" s="608"/>
      <c r="B23" s="1013"/>
      <c r="C23" s="873" t="s">
        <v>1204</v>
      </c>
      <c r="D23" s="330">
        <v>1034.82</v>
      </c>
      <c r="E23" s="606"/>
      <c r="F23" s="607"/>
      <c r="G23" s="607"/>
      <c r="H23" s="607"/>
      <c r="I23" s="607"/>
    </row>
    <row r="24" spans="1:10" s="95" customFormat="1" ht="15.75" customHeight="1" thickBot="1">
      <c r="A24" s="870"/>
      <c r="B24" s="1020"/>
      <c r="C24" s="873" t="s">
        <v>1205</v>
      </c>
      <c r="D24" s="330">
        <v>823.95</v>
      </c>
      <c r="E24" s="432"/>
      <c r="F24" s="869"/>
      <c r="G24" s="869"/>
      <c r="H24" s="869"/>
      <c r="I24" s="358"/>
      <c r="J24" s="433"/>
    </row>
    <row r="25" spans="1:10" s="95" customFormat="1" ht="15.75" customHeight="1" thickBot="1">
      <c r="A25" s="870"/>
      <c r="B25" s="1020"/>
      <c r="C25" s="873" t="s">
        <v>1206</v>
      </c>
      <c r="D25" s="330">
        <v>1240.32</v>
      </c>
      <c r="E25" s="432"/>
      <c r="F25" s="869"/>
      <c r="G25" s="869"/>
      <c r="H25" s="869"/>
      <c r="I25" s="358"/>
      <c r="J25" s="433"/>
    </row>
    <row r="26" spans="1:10" s="95" customFormat="1" ht="15.75" customHeight="1" thickBot="1">
      <c r="A26" s="872"/>
      <c r="B26" s="1020"/>
      <c r="C26" s="873" t="s">
        <v>1207</v>
      </c>
      <c r="D26" s="330">
        <v>1137.28</v>
      </c>
      <c r="E26" s="432"/>
      <c r="F26" s="871"/>
      <c r="G26" s="871"/>
      <c r="H26" s="871"/>
      <c r="I26" s="358"/>
      <c r="J26" s="433"/>
    </row>
    <row r="27" spans="1:10" s="95" customFormat="1" ht="15.75" customHeight="1" thickBot="1">
      <c r="A27" s="608"/>
      <c r="B27" s="1014"/>
      <c r="C27" s="331" t="s">
        <v>809</v>
      </c>
      <c r="D27" s="322">
        <f>AVERAGE(D21:D26)</f>
        <v>1175.5616666666665</v>
      </c>
      <c r="E27" s="606"/>
      <c r="F27" s="607"/>
      <c r="G27" s="607"/>
      <c r="H27" s="607"/>
      <c r="I27" s="607"/>
    </row>
    <row r="31" spans="1:10">
      <c r="D31" s="510"/>
    </row>
  </sheetData>
  <mergeCells count="11">
    <mergeCell ref="A9:C9"/>
    <mergeCell ref="B12:B18"/>
    <mergeCell ref="A19:H19"/>
    <mergeCell ref="B20:B27"/>
    <mergeCell ref="A1:A5"/>
    <mergeCell ref="B1:B3"/>
    <mergeCell ref="C1:G1"/>
    <mergeCell ref="C2:G2"/>
    <mergeCell ref="C3:G3"/>
    <mergeCell ref="C4:G4"/>
    <mergeCell ref="C5:G5"/>
  </mergeCells>
  <printOptions horizontalCentered="1"/>
  <pageMargins left="0.39370078740157483" right="0.39370078740157483" top="0.78740157480314965" bottom="0.78740157480314965" header="0.39370078740157483" footer="0.59055118110236227"/>
  <pageSetup paperSize="9" scale="89" orientation="landscape" horizontalDpi="300" verticalDpi="300" r:id="rId1"/>
  <headerFooter alignWithMargins="0">
    <oddFooter>Página &amp;P de &amp;N</oddFooter>
  </headerFooter>
  <drawing r:id="rId2"/>
  <legacyDrawing r:id="rId3"/>
  <oleObjects>
    <oleObject progId="Word.Picture.8" shapeId="50177" r:id="rId4"/>
  </oleObjects>
</worksheet>
</file>

<file path=xl/worksheets/sheet16.xml><?xml version="1.0" encoding="utf-8"?>
<worksheet xmlns="http://schemas.openxmlformats.org/spreadsheetml/2006/main" xmlns:r="http://schemas.openxmlformats.org/officeDocument/2006/relationships">
  <sheetPr>
    <tabColor rgb="FFFFFF00"/>
  </sheetPr>
  <dimension ref="A1:AB189"/>
  <sheetViews>
    <sheetView view="pageBreakPreview" workbookViewId="0">
      <selection activeCell="C10" sqref="C10"/>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15.5703125" style="82" bestFit="1" customWidth="1"/>
    <col min="6" max="6" width="13.140625" style="83" customWidth="1"/>
    <col min="7" max="7" width="14.7109375" style="83" customWidth="1"/>
    <col min="8" max="16384" width="9.140625" style="82"/>
  </cols>
  <sheetData>
    <row r="1" spans="1:7" ht="12" thickBot="1">
      <c r="A1" s="903"/>
      <c r="B1" s="927" t="s">
        <v>947</v>
      </c>
      <c r="C1" s="974" t="s">
        <v>154</v>
      </c>
      <c r="D1" s="974"/>
      <c r="E1" s="974"/>
      <c r="F1" s="974"/>
      <c r="G1" s="974"/>
    </row>
    <row r="2" spans="1:7" ht="12" thickBot="1">
      <c r="A2" s="903"/>
      <c r="B2" s="927"/>
      <c r="C2" s="974" t="s">
        <v>945</v>
      </c>
      <c r="D2" s="974"/>
      <c r="E2" s="974"/>
      <c r="F2" s="974"/>
      <c r="G2" s="974"/>
    </row>
    <row r="3" spans="1:7" ht="12" thickBot="1">
      <c r="A3" s="903"/>
      <c r="B3" s="927"/>
      <c r="C3" s="974" t="s">
        <v>946</v>
      </c>
      <c r="D3" s="974"/>
      <c r="E3" s="974"/>
      <c r="F3" s="974"/>
      <c r="G3" s="974"/>
    </row>
    <row r="4" spans="1:7" ht="13.5" thickBot="1">
      <c r="A4" s="903"/>
      <c r="B4" s="547" t="s">
        <v>948</v>
      </c>
      <c r="C4" s="974" t="s">
        <v>722</v>
      </c>
      <c r="D4" s="974"/>
      <c r="E4" s="974"/>
      <c r="F4" s="974"/>
      <c r="G4" s="974"/>
    </row>
    <row r="5" spans="1:7" ht="33" customHeight="1" thickBot="1">
      <c r="A5" s="903"/>
      <c r="B5" s="548" t="s">
        <v>949</v>
      </c>
      <c r="C5" s="974" t="s">
        <v>1112</v>
      </c>
      <c r="D5" s="974"/>
      <c r="E5" s="974"/>
      <c r="F5" s="974"/>
      <c r="G5" s="974"/>
    </row>
    <row r="6" spans="1:7" ht="12" thickBot="1">
      <c r="B6" s="85"/>
      <c r="C6" s="86"/>
      <c r="D6" s="86"/>
      <c r="E6" s="85"/>
      <c r="F6" s="535" t="s">
        <v>1185</v>
      </c>
    </row>
    <row r="7" spans="1:7" s="95" customFormat="1" ht="12" thickBot="1">
      <c r="A7" s="87"/>
      <c r="B7" s="88"/>
      <c r="C7" s="89"/>
      <c r="D7" s="90"/>
      <c r="E7" s="91"/>
      <c r="F7" s="92" t="s">
        <v>968</v>
      </c>
      <c r="G7" s="93"/>
    </row>
    <row r="8" spans="1:7" ht="12" thickBot="1">
      <c r="A8" s="129"/>
      <c r="B8" s="350"/>
      <c r="C8" s="81"/>
      <c r="D8" s="358"/>
      <c r="E8" s="358"/>
      <c r="F8" s="359"/>
      <c r="G8" s="359"/>
    </row>
    <row r="9" spans="1:7" ht="12" thickBot="1">
      <c r="A9" s="908"/>
      <c r="B9" s="908"/>
      <c r="C9" s="908"/>
      <c r="D9" s="101" t="s">
        <v>726</v>
      </c>
      <c r="E9" s="101" t="s">
        <v>727</v>
      </c>
      <c r="F9" s="131" t="s">
        <v>1034</v>
      </c>
      <c r="G9" s="131" t="s">
        <v>729</v>
      </c>
    </row>
    <row r="10" spans="1:7" s="95" customFormat="1" ht="34.5" thickBot="1">
      <c r="A10" s="858" t="s">
        <v>844</v>
      </c>
      <c r="B10" s="858" t="s">
        <v>1080</v>
      </c>
      <c r="C10" s="857" t="s">
        <v>1140</v>
      </c>
      <c r="D10" s="696">
        <f>D16</f>
        <v>17346</v>
      </c>
      <c r="E10" s="755" t="s">
        <v>858</v>
      </c>
      <c r="F10" s="758">
        <f>G31</f>
        <v>160.55588800000001</v>
      </c>
      <c r="G10" s="758">
        <f>TRUNC(D10*F10,2)</f>
        <v>2785002.43</v>
      </c>
    </row>
    <row r="11" spans="1:7" s="95" customFormat="1" ht="12" thickBot="1">
      <c r="A11" s="670"/>
      <c r="B11" s="670"/>
      <c r="C11" s="172"/>
      <c r="D11" s="671"/>
      <c r="E11" s="655"/>
      <c r="F11" s="590"/>
      <c r="G11" s="590"/>
    </row>
    <row r="12" spans="1:7" ht="15" customHeight="1">
      <c r="B12" s="1012" t="s">
        <v>845</v>
      </c>
      <c r="C12" s="446" t="s">
        <v>865</v>
      </c>
      <c r="D12" s="447">
        <f>'LUM VS70 - LED - ONE'!D10</f>
        <v>6847</v>
      </c>
      <c r="E12" s="355"/>
      <c r="F12" s="262"/>
      <c r="G12" s="262"/>
    </row>
    <row r="13" spans="1:7">
      <c r="B13" s="1013"/>
      <c r="C13" s="448" t="s">
        <v>866</v>
      </c>
      <c r="D13" s="449">
        <f>'LUM VS100 - LED -ONE'!D11</f>
        <v>4201</v>
      </c>
      <c r="E13" s="355"/>
      <c r="F13" s="262"/>
      <c r="G13" s="262"/>
    </row>
    <row r="14" spans="1:7">
      <c r="B14" s="1013"/>
      <c r="C14" s="448" t="s">
        <v>867</v>
      </c>
      <c r="D14" s="449">
        <f>'LUM VS150 - LED -ONE'!D11</f>
        <v>5049</v>
      </c>
      <c r="E14" s="355"/>
      <c r="F14" s="262"/>
      <c r="G14" s="262"/>
    </row>
    <row r="15" spans="1:7">
      <c r="B15" s="1013"/>
      <c r="C15" s="448" t="s">
        <v>868</v>
      </c>
      <c r="D15" s="449">
        <f>'LUM VS250 - LED -ONE'!D18</f>
        <v>1249</v>
      </c>
      <c r="E15" s="355"/>
      <c r="F15" s="262"/>
      <c r="G15" s="262"/>
    </row>
    <row r="16" spans="1:7" ht="23.25" thickBot="1">
      <c r="A16" s="129"/>
      <c r="B16" s="1014"/>
      <c r="C16" s="362" t="s">
        <v>869</v>
      </c>
      <c r="D16" s="363">
        <f>SUM(D12:D15)</f>
        <v>17346</v>
      </c>
      <c r="E16" s="358"/>
      <c r="F16" s="359"/>
      <c r="G16" s="359"/>
    </row>
    <row r="17" spans="1:28" ht="12" thickBot="1">
      <c r="A17" s="613"/>
      <c r="B17" s="350"/>
      <c r="C17" s="81"/>
      <c r="D17" s="358"/>
      <c r="E17" s="358"/>
      <c r="F17" s="359"/>
      <c r="G17" s="359"/>
    </row>
    <row r="18" spans="1:28" s="95" customFormat="1" ht="26.25" customHeight="1" thickBot="1">
      <c r="A18" s="1040" t="s">
        <v>1108</v>
      </c>
      <c r="B18" s="1041"/>
      <c r="C18" s="1041"/>
      <c r="D18" s="1041"/>
      <c r="E18" s="1041"/>
      <c r="F18" s="1041"/>
      <c r="G18" s="1042"/>
      <c r="H18" s="613"/>
    </row>
    <row r="19" spans="1:28" s="194" customFormat="1" ht="49.5" customHeight="1" thickBot="1">
      <c r="A19" s="705" t="s">
        <v>1151</v>
      </c>
      <c r="B19" s="1051" t="s">
        <v>1150</v>
      </c>
      <c r="C19" s="1052"/>
      <c r="D19" s="702"/>
      <c r="E19" s="703"/>
      <c r="F19" s="703"/>
      <c r="G19" s="704"/>
      <c r="H19" s="394"/>
      <c r="I19" s="394"/>
      <c r="J19" s="394"/>
      <c r="K19" s="692"/>
      <c r="L19" s="692"/>
      <c r="M19" s="692"/>
      <c r="N19" s="692"/>
      <c r="O19" s="692"/>
      <c r="P19" s="692"/>
      <c r="Q19" s="692"/>
      <c r="R19" s="692"/>
      <c r="S19" s="692"/>
      <c r="T19" s="692"/>
      <c r="U19" s="692"/>
      <c r="V19" s="692"/>
      <c r="W19" s="692"/>
      <c r="X19" s="692"/>
      <c r="Y19" s="692"/>
      <c r="Z19" s="692"/>
      <c r="AA19" s="692"/>
      <c r="AB19" s="692"/>
    </row>
    <row r="20" spans="1:28" s="300" customFormat="1" ht="15" customHeight="1" thickBot="1">
      <c r="A20" s="1015" t="s">
        <v>870</v>
      </c>
      <c r="B20" s="701" t="s">
        <v>801</v>
      </c>
      <c r="C20" s="701" t="s">
        <v>723</v>
      </c>
      <c r="D20" s="450" t="s">
        <v>724</v>
      </c>
      <c r="E20" s="450" t="s">
        <v>725</v>
      </c>
      <c r="F20" s="450" t="s">
        <v>803</v>
      </c>
      <c r="G20" s="450" t="s">
        <v>804</v>
      </c>
      <c r="H20" s="451"/>
    </row>
    <row r="21" spans="1:28" s="95" customFormat="1" ht="15.75" customHeight="1" thickBot="1">
      <c r="A21" s="1016"/>
      <c r="B21" s="452" t="s">
        <v>871</v>
      </c>
      <c r="C21" s="453" t="s">
        <v>872</v>
      </c>
      <c r="D21" s="454" t="s">
        <v>835</v>
      </c>
      <c r="E21" s="455">
        <v>1.5</v>
      </c>
      <c r="F21" s="696">
        <v>11.86</v>
      </c>
      <c r="G21" s="525">
        <f>E21*F21</f>
        <v>17.79</v>
      </c>
      <c r="H21" s="613"/>
    </row>
    <row r="22" spans="1:28" s="95" customFormat="1" ht="23.25" thickBot="1">
      <c r="A22" s="1017"/>
      <c r="B22" s="452" t="s">
        <v>836</v>
      </c>
      <c r="C22" s="453" t="s">
        <v>873</v>
      </c>
      <c r="D22" s="330" t="s">
        <v>838</v>
      </c>
      <c r="E22" s="455">
        <v>1</v>
      </c>
      <c r="F22" s="696">
        <f>G21</f>
        <v>17.79</v>
      </c>
      <c r="G22" s="505">
        <f>E22*F22*0.03</f>
        <v>0.53369999999999995</v>
      </c>
      <c r="H22" s="613"/>
    </row>
    <row r="23" spans="1:28" s="296" customFormat="1" ht="12.75" customHeight="1" thickBot="1">
      <c r="A23" s="954" t="s">
        <v>805</v>
      </c>
      <c r="B23" s="955"/>
      <c r="C23" s="955"/>
      <c r="D23" s="955"/>
      <c r="E23" s="955"/>
      <c r="F23" s="956"/>
      <c r="G23" s="526">
        <f>SUM(G21:G22)</f>
        <v>18.323699999999999</v>
      </c>
      <c r="H23" s="612"/>
    </row>
    <row r="24" spans="1:28" ht="12" thickBot="1">
      <c r="A24" s="613"/>
      <c r="B24" s="350"/>
      <c r="C24" s="81"/>
      <c r="D24" s="358"/>
      <c r="E24" s="358"/>
      <c r="F24" s="359"/>
      <c r="G24" s="359"/>
    </row>
    <row r="25" spans="1:28" s="95" customFormat="1" ht="15.75" customHeight="1" thickBot="1">
      <c r="A25" s="1040" t="s">
        <v>806</v>
      </c>
      <c r="B25" s="1041"/>
      <c r="C25" s="1041"/>
      <c r="D25" s="1041"/>
      <c r="E25" s="1041"/>
      <c r="F25" s="1041"/>
      <c r="G25" s="1042"/>
      <c r="H25" s="613"/>
    </row>
    <row r="26" spans="1:28" s="300" customFormat="1" ht="15" customHeight="1" thickBot="1">
      <c r="A26" s="1015" t="s">
        <v>870</v>
      </c>
      <c r="B26" s="450" t="s">
        <v>801</v>
      </c>
      <c r="C26" s="450" t="s">
        <v>723</v>
      </c>
      <c r="D26" s="450" t="s">
        <v>724</v>
      </c>
      <c r="E26" s="450" t="s">
        <v>725</v>
      </c>
      <c r="F26" s="450" t="s">
        <v>803</v>
      </c>
      <c r="G26" s="450" t="s">
        <v>804</v>
      </c>
      <c r="H26" s="451"/>
    </row>
    <row r="27" spans="1:28" s="95" customFormat="1" ht="15.75" customHeight="1" thickBot="1">
      <c r="A27" s="1016"/>
      <c r="B27" s="452" t="s">
        <v>871</v>
      </c>
      <c r="C27" s="453" t="s">
        <v>872</v>
      </c>
      <c r="D27" s="454" t="s">
        <v>835</v>
      </c>
      <c r="E27" s="455">
        <v>1.36</v>
      </c>
      <c r="F27" s="681">
        <v>11.86</v>
      </c>
      <c r="G27" s="683">
        <f>E27*F27</f>
        <v>16.1296</v>
      </c>
      <c r="H27" s="613"/>
    </row>
    <row r="28" spans="1:28" s="95" customFormat="1" ht="23.25" thickBot="1">
      <c r="A28" s="1016"/>
      <c r="B28" s="466" t="s">
        <v>919</v>
      </c>
      <c r="C28" s="481" t="s">
        <v>957</v>
      </c>
      <c r="D28" s="92" t="s">
        <v>835</v>
      </c>
      <c r="E28" s="455">
        <v>1.36</v>
      </c>
      <c r="F28" s="681">
        <v>22</v>
      </c>
      <c r="G28" s="684">
        <f t="shared" ref="G28:G30" si="0">E28*F28</f>
        <v>29.92</v>
      </c>
      <c r="H28" s="145"/>
      <c r="I28" s="145"/>
      <c r="J28" s="145"/>
    </row>
    <row r="29" spans="1:28" s="95" customFormat="1" ht="23.25" thickBot="1">
      <c r="A29" s="1016"/>
      <c r="B29" s="452" t="s">
        <v>836</v>
      </c>
      <c r="C29" s="453" t="s">
        <v>873</v>
      </c>
      <c r="D29" s="330" t="s">
        <v>838</v>
      </c>
      <c r="E29" s="455">
        <v>1</v>
      </c>
      <c r="F29" s="681">
        <f>(G27+G28)</f>
        <v>46.049599999999998</v>
      </c>
      <c r="G29" s="685">
        <f>(E29*F29)*0.03</f>
        <v>1.3814879999999998</v>
      </c>
      <c r="H29" s="613"/>
    </row>
    <row r="30" spans="1:28" s="95" customFormat="1" ht="53.25" thickBot="1">
      <c r="A30" s="1017"/>
      <c r="B30" s="195" t="s">
        <v>1146</v>
      </c>
      <c r="C30" s="693" t="s">
        <v>1149</v>
      </c>
      <c r="D30" s="92" t="s">
        <v>835</v>
      </c>
      <c r="E30" s="455">
        <v>1.36</v>
      </c>
      <c r="F30" s="681">
        <f>E37</f>
        <v>83.18</v>
      </c>
      <c r="G30" s="684">
        <f t="shared" si="0"/>
        <v>113.12480000000002</v>
      </c>
      <c r="H30" s="145"/>
      <c r="I30" s="145"/>
      <c r="J30" s="145"/>
    </row>
    <row r="31" spans="1:28" s="296" customFormat="1" ht="12.75" customHeight="1" thickBot="1">
      <c r="A31" s="954" t="s">
        <v>805</v>
      </c>
      <c r="B31" s="955"/>
      <c r="C31" s="955"/>
      <c r="D31" s="955"/>
      <c r="E31" s="955"/>
      <c r="F31" s="956"/>
      <c r="G31" s="526">
        <f>SUM(G27:G30)</f>
        <v>160.55588800000001</v>
      </c>
      <c r="H31" s="612"/>
    </row>
    <row r="32" spans="1:28" s="95" customFormat="1" ht="15.75" thickBot="1">
      <c r="A32" s="687"/>
      <c r="B32" s="688"/>
      <c r="C32" s="689"/>
      <c r="D32" s="690"/>
      <c r="E32" s="155"/>
      <c r="F32" s="155"/>
      <c r="G32" s="87"/>
      <c r="H32" s="87"/>
      <c r="I32" s="87"/>
      <c r="J32" s="87"/>
      <c r="K32" s="635"/>
      <c r="L32" s="635"/>
      <c r="M32" s="635"/>
      <c r="N32" s="635"/>
      <c r="O32" s="635"/>
      <c r="P32" s="635"/>
      <c r="Q32" s="635"/>
      <c r="R32" s="635"/>
      <c r="S32" s="635"/>
      <c r="T32" s="635"/>
      <c r="U32" s="635"/>
      <c r="V32" s="635"/>
      <c r="W32" s="635"/>
      <c r="X32" s="635"/>
      <c r="Y32" s="635"/>
      <c r="Z32" s="635"/>
      <c r="AA32" s="635"/>
      <c r="AB32" s="635"/>
    </row>
    <row r="33" spans="1:28" s="95" customFormat="1" ht="12" thickBot="1">
      <c r="A33" s="1030" t="s">
        <v>1141</v>
      </c>
      <c r="B33" s="1031"/>
      <c r="C33" s="1031"/>
      <c r="D33" s="1032"/>
      <c r="E33" s="1048" t="s">
        <v>728</v>
      </c>
      <c r="F33" s="1049"/>
      <c r="G33" s="87"/>
      <c r="H33" s="87"/>
      <c r="I33" s="87"/>
      <c r="J33" s="635"/>
      <c r="K33" s="635"/>
      <c r="L33" s="635"/>
      <c r="M33" s="635"/>
      <c r="N33" s="635"/>
      <c r="O33" s="635"/>
      <c r="P33" s="635"/>
      <c r="Q33" s="635"/>
      <c r="R33" s="635"/>
      <c r="S33" s="635"/>
      <c r="T33" s="635"/>
      <c r="U33" s="635"/>
      <c r="V33" s="635"/>
      <c r="W33" s="635"/>
      <c r="X33" s="635"/>
      <c r="Y33" s="635"/>
      <c r="Z33" s="635"/>
      <c r="AA33" s="635"/>
    </row>
    <row r="34" spans="1:28" s="95" customFormat="1" ht="56.25" customHeight="1" thickBot="1">
      <c r="A34" s="691" t="s">
        <v>1142</v>
      </c>
      <c r="B34" s="1050" t="s">
        <v>1143</v>
      </c>
      <c r="C34" s="1050"/>
      <c r="D34" s="1050"/>
      <c r="E34" s="1046">
        <v>134.08000000000001</v>
      </c>
      <c r="F34" s="1047"/>
      <c r="G34" s="87"/>
      <c r="H34" s="87"/>
      <c r="I34" s="87"/>
      <c r="J34" s="635"/>
      <c r="K34" s="635"/>
      <c r="L34" s="635"/>
      <c r="M34" s="635"/>
      <c r="N34" s="635"/>
      <c r="O34" s="635"/>
      <c r="P34" s="635"/>
      <c r="Q34" s="635"/>
      <c r="R34" s="635"/>
      <c r="S34" s="635"/>
      <c r="T34" s="635"/>
      <c r="U34" s="635"/>
      <c r="V34" s="635"/>
      <c r="W34" s="635"/>
      <c r="X34" s="635"/>
      <c r="Y34" s="635"/>
      <c r="Z34" s="635"/>
      <c r="AA34" s="635"/>
    </row>
    <row r="35" spans="1:28" s="95" customFormat="1" ht="56.25" customHeight="1" thickBot="1">
      <c r="A35" s="691" t="s">
        <v>1148</v>
      </c>
      <c r="B35" s="1043" t="s">
        <v>1147</v>
      </c>
      <c r="C35" s="1044"/>
      <c r="D35" s="1045"/>
      <c r="E35" s="1046">
        <v>78.290000000000006</v>
      </c>
      <c r="F35" s="1047"/>
      <c r="G35" s="87"/>
      <c r="H35" s="87"/>
      <c r="I35" s="87"/>
      <c r="J35" s="635"/>
      <c r="K35" s="635"/>
      <c r="L35" s="635"/>
      <c r="M35" s="635"/>
      <c r="N35" s="635"/>
      <c r="O35" s="635"/>
      <c r="P35" s="635"/>
      <c r="Q35" s="635"/>
      <c r="R35" s="635"/>
      <c r="S35" s="635"/>
      <c r="T35" s="635"/>
      <c r="U35" s="635"/>
      <c r="V35" s="635"/>
      <c r="W35" s="635"/>
      <c r="X35" s="635"/>
      <c r="Y35" s="635"/>
      <c r="Z35" s="635"/>
      <c r="AA35" s="635"/>
    </row>
    <row r="36" spans="1:28" s="95" customFormat="1" ht="62.25" customHeight="1" thickBot="1">
      <c r="A36" s="691" t="s">
        <v>1144</v>
      </c>
      <c r="B36" s="1050" t="s">
        <v>1145</v>
      </c>
      <c r="C36" s="1050"/>
      <c r="D36" s="1050"/>
      <c r="E36" s="1046">
        <v>37.17</v>
      </c>
      <c r="F36" s="1047"/>
      <c r="G36" s="87"/>
      <c r="H36" s="87"/>
      <c r="I36" s="87"/>
      <c r="J36" s="635"/>
      <c r="K36" s="635"/>
      <c r="L36" s="635"/>
      <c r="M36" s="635"/>
      <c r="N36" s="635"/>
      <c r="O36" s="635"/>
      <c r="P36" s="635"/>
      <c r="Q36" s="635"/>
      <c r="R36" s="635"/>
      <c r="S36" s="635"/>
      <c r="T36" s="635"/>
      <c r="U36" s="635"/>
      <c r="V36" s="635"/>
      <c r="W36" s="635"/>
      <c r="X36" s="635"/>
      <c r="Y36" s="635"/>
      <c r="Z36" s="635"/>
      <c r="AA36" s="635"/>
    </row>
    <row r="37" spans="1:28" s="194" customFormat="1" ht="54" customHeight="1" thickBot="1">
      <c r="A37" s="195" t="s">
        <v>1146</v>
      </c>
      <c r="B37" s="1043" t="s">
        <v>1149</v>
      </c>
      <c r="C37" s="1044"/>
      <c r="D37" s="1045"/>
      <c r="E37" s="1053">
        <f>AVERAGE(E34:E36)</f>
        <v>83.18</v>
      </c>
      <c r="F37" s="1054"/>
      <c r="G37" s="394"/>
      <c r="H37" s="394"/>
      <c r="I37" s="394"/>
      <c r="J37" s="692"/>
      <c r="K37" s="692"/>
      <c r="L37" s="692"/>
      <c r="M37" s="692"/>
      <c r="N37" s="692"/>
      <c r="O37" s="692"/>
      <c r="P37" s="692"/>
      <c r="Q37" s="692"/>
      <c r="R37" s="692"/>
      <c r="S37" s="692"/>
      <c r="T37" s="692"/>
      <c r="U37" s="692"/>
      <c r="V37" s="692"/>
      <c r="W37" s="692"/>
      <c r="X37" s="692"/>
      <c r="Y37" s="692"/>
      <c r="Z37" s="692"/>
      <c r="AA37" s="692"/>
    </row>
    <row r="38" spans="1:28" s="95" customFormat="1">
      <c r="A38" s="667"/>
      <c r="B38" s="668"/>
      <c r="C38" s="439"/>
      <c r="D38" s="669"/>
      <c r="E38" s="155"/>
      <c r="F38" s="155"/>
      <c r="G38" s="87"/>
      <c r="H38" s="87"/>
      <c r="I38" s="87"/>
      <c r="J38" s="87"/>
      <c r="K38" s="635"/>
      <c r="L38" s="635"/>
      <c r="M38" s="635"/>
      <c r="N38" s="635"/>
      <c r="O38" s="635"/>
      <c r="P38" s="635"/>
      <c r="Q38" s="635"/>
      <c r="R38" s="635"/>
      <c r="S38" s="635"/>
      <c r="T38" s="635"/>
      <c r="U38" s="635"/>
      <c r="V38" s="635"/>
      <c r="W38" s="635"/>
      <c r="X38" s="635"/>
      <c r="Y38" s="635"/>
      <c r="Z38" s="635"/>
      <c r="AA38" s="635"/>
      <c r="AB38" s="635"/>
    </row>
    <row r="39" spans="1:28" ht="12" thickBot="1">
      <c r="A39" s="341"/>
      <c r="B39" s="342"/>
      <c r="C39" s="342"/>
      <c r="D39" s="343"/>
      <c r="E39" s="130"/>
      <c r="F39" s="175"/>
      <c r="G39" s="175"/>
    </row>
    <row r="40" spans="1:28" ht="23.25" thickBot="1">
      <c r="A40" s="908"/>
      <c r="B40" s="908"/>
      <c r="C40" s="908"/>
      <c r="D40" s="101" t="s">
        <v>726</v>
      </c>
      <c r="E40" s="101" t="s">
        <v>727</v>
      </c>
      <c r="F40" s="131" t="s">
        <v>728</v>
      </c>
      <c r="G40" s="131" t="s">
        <v>729</v>
      </c>
      <c r="H40" s="344"/>
    </row>
    <row r="41" spans="1:28" s="95" customFormat="1" ht="23.25" thickBot="1">
      <c r="A41" s="861" t="s">
        <v>773</v>
      </c>
      <c r="B41" s="861" t="s">
        <v>1137</v>
      </c>
      <c r="C41" s="857" t="s">
        <v>1136</v>
      </c>
      <c r="D41" s="696">
        <f>D43</f>
        <v>17346</v>
      </c>
      <c r="E41" s="856" t="s">
        <v>734</v>
      </c>
      <c r="F41" s="758">
        <f>G59</f>
        <v>0.65</v>
      </c>
      <c r="G41" s="758">
        <f>F41*D41</f>
        <v>11274.9</v>
      </c>
      <c r="H41" s="94"/>
    </row>
    <row r="42" spans="1:28" ht="12" thickBot="1">
      <c r="A42" s="134"/>
      <c r="B42" s="135"/>
      <c r="C42" s="136"/>
      <c r="D42" s="135"/>
      <c r="E42" s="137"/>
      <c r="F42" s="138"/>
      <c r="G42" s="138"/>
    </row>
    <row r="43" spans="1:28" ht="12" thickBot="1">
      <c r="A43" s="528"/>
      <c r="B43" s="418" t="s">
        <v>740</v>
      </c>
      <c r="C43" s="419" t="s">
        <v>1138</v>
      </c>
      <c r="D43" s="420">
        <f>'CONECTORES E RELÊ- ONE'!D28</f>
        <v>17346</v>
      </c>
      <c r="E43" s="421" t="s">
        <v>734</v>
      </c>
      <c r="F43" s="333"/>
      <c r="G43" s="175"/>
    </row>
    <row r="44" spans="1:28" ht="12" thickBot="1">
      <c r="A44" s="528"/>
      <c r="B44" s="672"/>
      <c r="C44" s="673"/>
      <c r="D44" s="674"/>
      <c r="E44" s="675"/>
      <c r="F44" s="590"/>
      <c r="G44" s="175"/>
    </row>
    <row r="45" spans="1:28" s="95" customFormat="1" ht="15.75" customHeight="1" thickBot="1">
      <c r="A45" s="1040" t="s">
        <v>1139</v>
      </c>
      <c r="B45" s="1041"/>
      <c r="C45" s="1041"/>
      <c r="D45" s="1041"/>
      <c r="E45" s="1041"/>
      <c r="F45" s="1041"/>
      <c r="G45" s="1042"/>
      <c r="H45" s="665"/>
    </row>
    <row r="46" spans="1:28" s="300" customFormat="1" ht="15" customHeight="1" thickBot="1">
      <c r="A46" s="1015" t="s">
        <v>870</v>
      </c>
      <c r="B46" s="450" t="s">
        <v>801</v>
      </c>
      <c r="C46" s="450" t="s">
        <v>723</v>
      </c>
      <c r="D46" s="450" t="s">
        <v>724</v>
      </c>
      <c r="E46" s="450" t="s">
        <v>725</v>
      </c>
      <c r="F46" s="450" t="s">
        <v>803</v>
      </c>
      <c r="G46" s="450" t="s">
        <v>804</v>
      </c>
      <c r="H46" s="451"/>
    </row>
    <row r="47" spans="1:28" s="300" customFormat="1" ht="15" customHeight="1" thickBot="1">
      <c r="A47" s="1016"/>
      <c r="B47" s="452" t="s">
        <v>1130</v>
      </c>
      <c r="C47" s="453" t="s">
        <v>1126</v>
      </c>
      <c r="D47" s="454" t="s">
        <v>912</v>
      </c>
      <c r="E47" s="676">
        <v>1</v>
      </c>
      <c r="F47" s="680">
        <v>0.23</v>
      </c>
      <c r="G47" s="681">
        <f>E47*F47</f>
        <v>0.23</v>
      </c>
      <c r="H47" s="451"/>
    </row>
    <row r="48" spans="1:28" s="300" customFormat="1" ht="15" customHeight="1" thickBot="1">
      <c r="A48" s="1016"/>
      <c r="B48" s="452" t="s">
        <v>1133</v>
      </c>
      <c r="C48" s="453" t="s">
        <v>1129</v>
      </c>
      <c r="D48" s="454" t="s">
        <v>912</v>
      </c>
      <c r="E48" s="455">
        <v>1</v>
      </c>
      <c r="F48" s="680">
        <v>0.42</v>
      </c>
      <c r="G48" s="681">
        <f t="shared" ref="G48" si="1">E48*F48</f>
        <v>0.42</v>
      </c>
      <c r="H48" s="451"/>
    </row>
    <row r="49" spans="1:8" s="95" customFormat="1" ht="15.75" customHeight="1" thickBot="1">
      <c r="A49" s="1016"/>
      <c r="B49" s="452" t="s">
        <v>871</v>
      </c>
      <c r="C49" s="453" t="s">
        <v>872</v>
      </c>
      <c r="D49" s="454" t="s">
        <v>835</v>
      </c>
      <c r="E49" s="455">
        <v>1.5</v>
      </c>
      <c r="F49" s="681">
        <v>11.86</v>
      </c>
      <c r="G49" s="681">
        <f>E49*F49</f>
        <v>17.79</v>
      </c>
      <c r="H49" s="665"/>
    </row>
    <row r="50" spans="1:8" s="95" customFormat="1" ht="23.25" thickBot="1">
      <c r="A50" s="1017"/>
      <c r="B50" s="452" t="s">
        <v>836</v>
      </c>
      <c r="C50" s="453" t="s">
        <v>873</v>
      </c>
      <c r="D50" s="330" t="s">
        <v>838</v>
      </c>
      <c r="E50" s="455">
        <v>1</v>
      </c>
      <c r="F50" s="681">
        <v>17.79</v>
      </c>
      <c r="G50" s="682">
        <f>E50*F50*0.03</f>
        <v>0.53369999999999995</v>
      </c>
      <c r="H50" s="665"/>
    </row>
    <row r="51" spans="1:8" s="296" customFormat="1" ht="12.75" customHeight="1" thickBot="1">
      <c r="A51" s="954" t="s">
        <v>805</v>
      </c>
      <c r="B51" s="955"/>
      <c r="C51" s="955"/>
      <c r="D51" s="955"/>
      <c r="E51" s="955"/>
      <c r="F51" s="956"/>
      <c r="G51" s="679">
        <f>SUM(G47:G50)</f>
        <v>18.973699999999997</v>
      </c>
      <c r="H51" s="664"/>
    </row>
    <row r="52" spans="1:8" ht="12" thickBot="1">
      <c r="A52" s="528"/>
      <c r="B52" s="672"/>
      <c r="C52" s="673"/>
      <c r="D52" s="674"/>
      <c r="E52" s="675"/>
      <c r="F52" s="590"/>
      <c r="G52" s="175"/>
    </row>
    <row r="53" spans="1:8" s="95" customFormat="1" ht="15.75" customHeight="1" thickBot="1">
      <c r="A53" s="1040" t="s">
        <v>806</v>
      </c>
      <c r="B53" s="1041"/>
      <c r="C53" s="1041"/>
      <c r="D53" s="1041"/>
      <c r="E53" s="1041"/>
      <c r="F53" s="1041"/>
      <c r="G53" s="1042"/>
      <c r="H53" s="665"/>
    </row>
    <row r="54" spans="1:8" s="300" customFormat="1" ht="15" customHeight="1" thickBot="1">
      <c r="A54" s="1015" t="s">
        <v>870</v>
      </c>
      <c r="B54" s="450" t="s">
        <v>801</v>
      </c>
      <c r="C54" s="450" t="s">
        <v>723</v>
      </c>
      <c r="D54" s="450" t="s">
        <v>724</v>
      </c>
      <c r="E54" s="450" t="s">
        <v>725</v>
      </c>
      <c r="F54" s="450" t="s">
        <v>803</v>
      </c>
      <c r="G54" s="450" t="s">
        <v>804</v>
      </c>
      <c r="H54" s="451"/>
    </row>
    <row r="55" spans="1:8" s="300" customFormat="1" ht="15" customHeight="1" thickBot="1">
      <c r="A55" s="1016"/>
      <c r="B55" s="452" t="s">
        <v>1130</v>
      </c>
      <c r="C55" s="453" t="s">
        <v>1126</v>
      </c>
      <c r="D55" s="454" t="s">
        <v>912</v>
      </c>
      <c r="E55" s="676">
        <v>1</v>
      </c>
      <c r="F55" s="680">
        <v>0.23</v>
      </c>
      <c r="G55" s="681">
        <f>E55*F55</f>
        <v>0.23</v>
      </c>
      <c r="H55" s="451"/>
    </row>
    <row r="56" spans="1:8" s="300" customFormat="1" ht="15" customHeight="1" thickBot="1">
      <c r="A56" s="1016"/>
      <c r="B56" s="452" t="s">
        <v>1133</v>
      </c>
      <c r="C56" s="453" t="s">
        <v>1129</v>
      </c>
      <c r="D56" s="454" t="s">
        <v>912</v>
      </c>
      <c r="E56" s="455">
        <v>1</v>
      </c>
      <c r="F56" s="680">
        <v>0.42</v>
      </c>
      <c r="G56" s="681">
        <f t="shared" ref="G56" si="2">E56*F56</f>
        <v>0.42</v>
      </c>
      <c r="H56" s="451"/>
    </row>
    <row r="57" spans="1:8" s="300" customFormat="1" ht="15" customHeight="1" thickBot="1">
      <c r="A57" s="1016"/>
      <c r="B57" s="452" t="s">
        <v>871</v>
      </c>
      <c r="C57" s="453" t="s">
        <v>872</v>
      </c>
      <c r="D57" s="454" t="s">
        <v>912</v>
      </c>
      <c r="E57" s="455">
        <v>0</v>
      </c>
      <c r="F57" s="681">
        <v>11.86</v>
      </c>
      <c r="G57" s="681">
        <f>E57*F57</f>
        <v>0</v>
      </c>
      <c r="H57" s="451"/>
    </row>
    <row r="58" spans="1:8" s="300" customFormat="1" ht="23.25" thickBot="1">
      <c r="A58" s="1016"/>
      <c r="B58" s="452" t="s">
        <v>836</v>
      </c>
      <c r="C58" s="453" t="s">
        <v>873</v>
      </c>
      <c r="D58" s="454" t="s">
        <v>912</v>
      </c>
      <c r="E58" s="455">
        <v>0</v>
      </c>
      <c r="F58" s="700">
        <f>G57</f>
        <v>0</v>
      </c>
      <c r="G58" s="681">
        <f>E58*F58</f>
        <v>0</v>
      </c>
      <c r="H58" s="451"/>
    </row>
    <row r="59" spans="1:8" s="296" customFormat="1" ht="12.75" customHeight="1" thickBot="1">
      <c r="A59" s="954" t="s">
        <v>805</v>
      </c>
      <c r="B59" s="955"/>
      <c r="C59" s="955"/>
      <c r="D59" s="955"/>
      <c r="E59" s="955"/>
      <c r="F59" s="956"/>
      <c r="G59" s="679">
        <f>SUM(G55:G58)</f>
        <v>0.65</v>
      </c>
      <c r="H59" s="664"/>
    </row>
    <row r="60" spans="1:8" ht="12" thickBot="1">
      <c r="A60" s="341"/>
      <c r="B60" s="666"/>
      <c r="C60" s="666"/>
      <c r="D60" s="343"/>
      <c r="E60" s="130"/>
      <c r="F60" s="175"/>
      <c r="G60" s="175"/>
    </row>
    <row r="61" spans="1:8" ht="23.25" thickBot="1">
      <c r="A61" s="908"/>
      <c r="B61" s="908"/>
      <c r="C61" s="908"/>
      <c r="D61" s="101" t="s">
        <v>726</v>
      </c>
      <c r="E61" s="101" t="s">
        <v>727</v>
      </c>
      <c r="F61" s="131" t="s">
        <v>728</v>
      </c>
      <c r="G61" s="131" t="s">
        <v>729</v>
      </c>
      <c r="H61" s="344"/>
    </row>
    <row r="62" spans="1:8" s="95" customFormat="1" ht="34.5" thickBot="1">
      <c r="A62" s="861" t="s">
        <v>730</v>
      </c>
      <c r="B62" s="861" t="s">
        <v>1198</v>
      </c>
      <c r="C62" s="857" t="s">
        <v>1028</v>
      </c>
      <c r="D62" s="696">
        <f>D64</f>
        <v>6385</v>
      </c>
      <c r="E62" s="856" t="s">
        <v>734</v>
      </c>
      <c r="F62" s="758">
        <f>G84</f>
        <v>71.349999999999994</v>
      </c>
      <c r="G62" s="758">
        <f>F62*D62</f>
        <v>455569.74999999994</v>
      </c>
      <c r="H62" s="94"/>
    </row>
    <row r="63" spans="1:8" ht="12" thickBot="1">
      <c r="A63" s="134"/>
      <c r="B63" s="135"/>
      <c r="C63" s="136"/>
      <c r="D63" s="135"/>
      <c r="E63" s="137"/>
      <c r="F63" s="138"/>
      <c r="G63" s="138"/>
    </row>
    <row r="64" spans="1:8" ht="12" thickBot="1">
      <c r="B64" s="418" t="s">
        <v>740</v>
      </c>
      <c r="C64" s="419" t="s">
        <v>842</v>
      </c>
      <c r="D64" s="420">
        <f>'BRAÇO - ONE'!D14</f>
        <v>6385</v>
      </c>
      <c r="E64" s="421" t="s">
        <v>734</v>
      </c>
      <c r="F64" s="333"/>
      <c r="G64" s="175"/>
    </row>
    <row r="65" spans="1:8" ht="12" thickBot="1">
      <c r="A65" s="528"/>
      <c r="B65" s="672"/>
      <c r="C65" s="673"/>
      <c r="D65" s="674"/>
      <c r="E65" s="675"/>
      <c r="F65" s="590"/>
      <c r="G65" s="175"/>
    </row>
    <row r="66" spans="1:8" s="95" customFormat="1" ht="15.75" customHeight="1" thickBot="1">
      <c r="A66" s="1040" t="s">
        <v>1134</v>
      </c>
      <c r="B66" s="1041"/>
      <c r="C66" s="1041"/>
      <c r="D66" s="1041"/>
      <c r="E66" s="1041"/>
      <c r="F66" s="1041"/>
      <c r="G66" s="1042"/>
      <c r="H66" s="657"/>
    </row>
    <row r="67" spans="1:8" s="300" customFormat="1" ht="15" customHeight="1" thickBot="1">
      <c r="A67" s="1015" t="s">
        <v>870</v>
      </c>
      <c r="B67" s="450" t="s">
        <v>801</v>
      </c>
      <c r="C67" s="450" t="s">
        <v>723</v>
      </c>
      <c r="D67" s="450" t="s">
        <v>724</v>
      </c>
      <c r="E67" s="450" t="s">
        <v>725</v>
      </c>
      <c r="F67" s="450" t="s">
        <v>803</v>
      </c>
      <c r="G67" s="450" t="s">
        <v>804</v>
      </c>
      <c r="H67" s="451"/>
    </row>
    <row r="68" spans="1:8" s="300" customFormat="1" ht="15" customHeight="1" thickBot="1">
      <c r="A68" s="1016"/>
      <c r="B68" s="452" t="s">
        <v>1130</v>
      </c>
      <c r="C68" s="453" t="s">
        <v>1126</v>
      </c>
      <c r="D68" s="454" t="s">
        <v>912</v>
      </c>
      <c r="E68" s="676">
        <v>3</v>
      </c>
      <c r="F68" s="700">
        <v>0.23</v>
      </c>
      <c r="G68" s="450">
        <f>E68*F68</f>
        <v>0.69000000000000006</v>
      </c>
      <c r="H68" s="451"/>
    </row>
    <row r="69" spans="1:8" s="300" customFormat="1" ht="15" customHeight="1" thickBot="1">
      <c r="A69" s="1016"/>
      <c r="B69" s="452" t="s">
        <v>1131</v>
      </c>
      <c r="C69" s="453" t="s">
        <v>1127</v>
      </c>
      <c r="D69" s="454" t="s">
        <v>912</v>
      </c>
      <c r="E69" s="455">
        <v>2</v>
      </c>
      <c r="F69" s="700">
        <v>30.47</v>
      </c>
      <c r="G69" s="450">
        <f t="shared" ref="G69:G71" si="3">E69*F69</f>
        <v>60.94</v>
      </c>
      <c r="H69" s="451"/>
    </row>
    <row r="70" spans="1:8" s="300" customFormat="1" ht="15" customHeight="1" thickBot="1">
      <c r="A70" s="1016"/>
      <c r="B70" s="452" t="s">
        <v>1132</v>
      </c>
      <c r="C70" s="453" t="s">
        <v>1128</v>
      </c>
      <c r="D70" s="454" t="s">
        <v>912</v>
      </c>
      <c r="E70" s="455">
        <v>3</v>
      </c>
      <c r="F70" s="700">
        <v>2.82</v>
      </c>
      <c r="G70" s="450">
        <f t="shared" si="3"/>
        <v>8.4599999999999991</v>
      </c>
      <c r="H70" s="451"/>
    </row>
    <row r="71" spans="1:8" s="300" customFormat="1" ht="15" customHeight="1" thickBot="1">
      <c r="A71" s="1016"/>
      <c r="B71" s="452" t="s">
        <v>1133</v>
      </c>
      <c r="C71" s="453" t="s">
        <v>1129</v>
      </c>
      <c r="D71" s="454" t="s">
        <v>912</v>
      </c>
      <c r="E71" s="455">
        <v>3</v>
      </c>
      <c r="F71" s="700">
        <v>0.42</v>
      </c>
      <c r="G71" s="450">
        <f t="shared" si="3"/>
        <v>1.26</v>
      </c>
      <c r="H71" s="451"/>
    </row>
    <row r="72" spans="1:8" s="95" customFormat="1" ht="15.75" customHeight="1" thickBot="1">
      <c r="A72" s="1016"/>
      <c r="B72" s="452" t="s">
        <v>871</v>
      </c>
      <c r="C72" s="453" t="s">
        <v>872</v>
      </c>
      <c r="D72" s="454" t="s">
        <v>835</v>
      </c>
      <c r="E72" s="455">
        <v>1</v>
      </c>
      <c r="F72" s="700">
        <v>11.86</v>
      </c>
      <c r="G72" s="450">
        <f>E72*F72</f>
        <v>11.86</v>
      </c>
      <c r="H72" s="657"/>
    </row>
    <row r="73" spans="1:8" s="95" customFormat="1" ht="23.25" thickBot="1">
      <c r="A73" s="1017"/>
      <c r="B73" s="452" t="s">
        <v>836</v>
      </c>
      <c r="C73" s="453" t="s">
        <v>873</v>
      </c>
      <c r="D73" s="330" t="s">
        <v>838</v>
      </c>
      <c r="E73" s="455">
        <v>1</v>
      </c>
      <c r="F73" s="700">
        <f>G72</f>
        <v>11.86</v>
      </c>
      <c r="G73" s="450">
        <f>E73*F73*0.03</f>
        <v>0.35579999999999995</v>
      </c>
      <c r="H73" s="657"/>
    </row>
    <row r="74" spans="1:8" s="296" customFormat="1" ht="12.75" customHeight="1" thickBot="1">
      <c r="A74" s="954" t="s">
        <v>805</v>
      </c>
      <c r="B74" s="955"/>
      <c r="C74" s="955"/>
      <c r="D74" s="955"/>
      <c r="E74" s="955"/>
      <c r="F74" s="956"/>
      <c r="G74" s="526">
        <f>SUM(G68:G73)</f>
        <v>83.565799999999996</v>
      </c>
      <c r="H74" s="656"/>
    </row>
    <row r="75" spans="1:8" ht="12" thickBot="1">
      <c r="A75" s="528"/>
      <c r="B75" s="672"/>
      <c r="C75" s="673"/>
      <c r="D75" s="674"/>
      <c r="E75" s="675"/>
      <c r="F75" s="590"/>
      <c r="G75" s="175"/>
    </row>
    <row r="76" spans="1:8" s="95" customFormat="1" ht="15.75" customHeight="1" thickBot="1">
      <c r="A76" s="1040" t="s">
        <v>806</v>
      </c>
      <c r="B76" s="1041"/>
      <c r="C76" s="1041"/>
      <c r="D76" s="1041"/>
      <c r="E76" s="1041"/>
      <c r="F76" s="1041"/>
      <c r="G76" s="1042"/>
      <c r="H76" s="657"/>
    </row>
    <row r="77" spans="1:8" s="300" customFormat="1" ht="15" customHeight="1" thickBot="1">
      <c r="A77" s="1015" t="s">
        <v>870</v>
      </c>
      <c r="B77" s="450" t="s">
        <v>801</v>
      </c>
      <c r="C77" s="450" t="s">
        <v>723</v>
      </c>
      <c r="D77" s="450" t="s">
        <v>724</v>
      </c>
      <c r="E77" s="450" t="s">
        <v>725</v>
      </c>
      <c r="F77" s="450" t="s">
        <v>803</v>
      </c>
      <c r="G77" s="450" t="s">
        <v>804</v>
      </c>
      <c r="H77" s="451"/>
    </row>
    <row r="78" spans="1:8" s="300" customFormat="1" ht="15" customHeight="1" thickBot="1">
      <c r="A78" s="1016"/>
      <c r="B78" s="452" t="s">
        <v>1130</v>
      </c>
      <c r="C78" s="453" t="s">
        <v>1126</v>
      </c>
      <c r="D78" s="454" t="s">
        <v>912</v>
      </c>
      <c r="E78" s="676">
        <v>3</v>
      </c>
      <c r="F78" s="700">
        <v>0.23</v>
      </c>
      <c r="G78" s="700">
        <f>E78*F78</f>
        <v>0.69000000000000006</v>
      </c>
      <c r="H78" s="451"/>
    </row>
    <row r="79" spans="1:8" s="300" customFormat="1" ht="15" customHeight="1" thickBot="1">
      <c r="A79" s="1016"/>
      <c r="B79" s="452" t="s">
        <v>1131</v>
      </c>
      <c r="C79" s="453" t="s">
        <v>1127</v>
      </c>
      <c r="D79" s="454" t="s">
        <v>912</v>
      </c>
      <c r="E79" s="455">
        <v>2</v>
      </c>
      <c r="F79" s="700">
        <v>30.47</v>
      </c>
      <c r="G79" s="700">
        <f t="shared" ref="G79:G81" si="4">E79*F79</f>
        <v>60.94</v>
      </c>
      <c r="H79" s="451"/>
    </row>
    <row r="80" spans="1:8" s="300" customFormat="1" ht="15" customHeight="1" thickBot="1">
      <c r="A80" s="1016"/>
      <c r="B80" s="452" t="s">
        <v>1132</v>
      </c>
      <c r="C80" s="453" t="s">
        <v>1128</v>
      </c>
      <c r="D80" s="454" t="s">
        <v>912</v>
      </c>
      <c r="E80" s="455">
        <v>3</v>
      </c>
      <c r="F80" s="700">
        <v>2.82</v>
      </c>
      <c r="G80" s="700">
        <f t="shared" si="4"/>
        <v>8.4599999999999991</v>
      </c>
      <c r="H80" s="451"/>
    </row>
    <row r="81" spans="1:8" s="300" customFormat="1" ht="15" customHeight="1" thickBot="1">
      <c r="A81" s="1016"/>
      <c r="B81" s="452" t="s">
        <v>1133</v>
      </c>
      <c r="C81" s="453" t="s">
        <v>1129</v>
      </c>
      <c r="D81" s="454" t="s">
        <v>912</v>
      </c>
      <c r="E81" s="455">
        <v>3</v>
      </c>
      <c r="F81" s="700">
        <v>0.42</v>
      </c>
      <c r="G81" s="700">
        <f t="shared" si="4"/>
        <v>1.26</v>
      </c>
      <c r="H81" s="451"/>
    </row>
    <row r="82" spans="1:8" s="95" customFormat="1" ht="15.75" customHeight="1" thickBot="1">
      <c r="A82" s="1016"/>
      <c r="B82" s="452" t="s">
        <v>871</v>
      </c>
      <c r="C82" s="453" t="s">
        <v>872</v>
      </c>
      <c r="D82" s="454" t="s">
        <v>835</v>
      </c>
      <c r="E82" s="455">
        <v>0</v>
      </c>
      <c r="F82" s="700">
        <v>11.86</v>
      </c>
      <c r="G82" s="700">
        <f>E82*F82</f>
        <v>0</v>
      </c>
      <c r="H82" s="657"/>
    </row>
    <row r="83" spans="1:8" s="95" customFormat="1" ht="23.25" thickBot="1">
      <c r="A83" s="1017"/>
      <c r="B83" s="452" t="s">
        <v>836</v>
      </c>
      <c r="C83" s="453" t="s">
        <v>873</v>
      </c>
      <c r="D83" s="330" t="s">
        <v>838</v>
      </c>
      <c r="E83" s="455">
        <v>0</v>
      </c>
      <c r="F83" s="700">
        <f>G82</f>
        <v>0</v>
      </c>
      <c r="G83" s="700">
        <f>E83*F83*0.03</f>
        <v>0</v>
      </c>
      <c r="H83" s="657"/>
    </row>
    <row r="84" spans="1:8" s="296" customFormat="1" ht="12.75" customHeight="1" thickBot="1">
      <c r="A84" s="954" t="s">
        <v>805</v>
      </c>
      <c r="B84" s="955"/>
      <c r="C84" s="955"/>
      <c r="D84" s="955"/>
      <c r="E84" s="955"/>
      <c r="F84" s="956"/>
      <c r="G84" s="526">
        <f>SUM(G78:G83)</f>
        <v>71.349999999999994</v>
      </c>
      <c r="H84" s="656"/>
    </row>
    <row r="85" spans="1:8" ht="12" thickBot="1">
      <c r="A85" s="341"/>
      <c r="B85" s="342"/>
      <c r="C85" s="342"/>
      <c r="D85" s="343"/>
      <c r="E85" s="130"/>
      <c r="F85" s="175"/>
      <c r="G85" s="175"/>
    </row>
    <row r="86" spans="1:8" ht="23.25" thickBot="1">
      <c r="A86" s="908"/>
      <c r="B86" s="908"/>
      <c r="C86" s="908"/>
      <c r="D86" s="101" t="s">
        <v>726</v>
      </c>
      <c r="E86" s="101" t="s">
        <v>727</v>
      </c>
      <c r="F86" s="131" t="s">
        <v>728</v>
      </c>
      <c r="G86" s="131" t="s">
        <v>729</v>
      </c>
      <c r="H86" s="344"/>
    </row>
    <row r="87" spans="1:8" s="95" customFormat="1" ht="34.5" thickBot="1">
      <c r="A87" s="861" t="s">
        <v>730</v>
      </c>
      <c r="B87" s="861" t="s">
        <v>1199</v>
      </c>
      <c r="C87" s="857" t="s">
        <v>1027</v>
      </c>
      <c r="D87" s="696">
        <f>D89</f>
        <v>9406</v>
      </c>
      <c r="E87" s="856" t="s">
        <v>734</v>
      </c>
      <c r="F87" s="758">
        <f>G109</f>
        <v>142.69999999999999</v>
      </c>
      <c r="G87" s="758">
        <f>TRUNC(D87*F87,2)</f>
        <v>1342236.2</v>
      </c>
      <c r="H87" s="94"/>
    </row>
    <row r="88" spans="1:8" ht="12" thickBot="1">
      <c r="A88" s="129"/>
      <c r="B88" s="130"/>
      <c r="C88" s="81"/>
      <c r="D88" s="130"/>
      <c r="E88" s="344"/>
      <c r="F88" s="175"/>
      <c r="G88" s="175"/>
    </row>
    <row r="89" spans="1:8" ht="12" thickBot="1">
      <c r="B89" s="418" t="s">
        <v>740</v>
      </c>
      <c r="C89" s="419" t="s">
        <v>842</v>
      </c>
      <c r="D89" s="420">
        <f>'BRAÇO - ONE'!D31</f>
        <v>9406</v>
      </c>
      <c r="E89" s="421" t="s">
        <v>734</v>
      </c>
      <c r="F89" s="333"/>
      <c r="G89" s="175"/>
      <c r="H89" s="82" t="s">
        <v>372</v>
      </c>
    </row>
    <row r="90" spans="1:8" ht="12" thickBot="1">
      <c r="A90" s="528"/>
      <c r="B90" s="672"/>
      <c r="C90" s="673"/>
      <c r="D90" s="674"/>
      <c r="E90" s="675"/>
      <c r="F90" s="590"/>
      <c r="G90" s="175"/>
    </row>
    <row r="91" spans="1:8" s="95" customFormat="1" ht="15.75" customHeight="1" thickBot="1">
      <c r="A91" s="1040" t="s">
        <v>1135</v>
      </c>
      <c r="B91" s="1041"/>
      <c r="C91" s="1041"/>
      <c r="D91" s="1041"/>
      <c r="E91" s="1041"/>
      <c r="F91" s="1041"/>
      <c r="G91" s="1042"/>
      <c r="H91" s="657"/>
    </row>
    <row r="92" spans="1:8" s="300" customFormat="1" ht="15" customHeight="1" thickBot="1">
      <c r="A92" s="1015" t="s">
        <v>870</v>
      </c>
      <c r="B92" s="450" t="s">
        <v>801</v>
      </c>
      <c r="C92" s="450" t="s">
        <v>723</v>
      </c>
      <c r="D92" s="450" t="s">
        <v>724</v>
      </c>
      <c r="E92" s="450" t="s">
        <v>725</v>
      </c>
      <c r="F92" s="450" t="s">
        <v>803</v>
      </c>
      <c r="G92" s="450" t="s">
        <v>804</v>
      </c>
      <c r="H92" s="451"/>
    </row>
    <row r="93" spans="1:8" s="300" customFormat="1" ht="15" customHeight="1" thickBot="1">
      <c r="A93" s="1016"/>
      <c r="B93" s="452" t="s">
        <v>1130</v>
      </c>
      <c r="C93" s="453" t="s">
        <v>1126</v>
      </c>
      <c r="D93" s="454" t="s">
        <v>912</v>
      </c>
      <c r="E93" s="676">
        <v>6</v>
      </c>
      <c r="F93" s="700">
        <v>0.23</v>
      </c>
      <c r="G93" s="700">
        <f>E93*F93</f>
        <v>1.3800000000000001</v>
      </c>
      <c r="H93" s="451"/>
    </row>
    <row r="94" spans="1:8" s="300" customFormat="1" ht="15" customHeight="1" thickBot="1">
      <c r="A94" s="1016"/>
      <c r="B94" s="452" t="s">
        <v>1131</v>
      </c>
      <c r="C94" s="453" t="s">
        <v>1127</v>
      </c>
      <c r="D94" s="454" t="s">
        <v>912</v>
      </c>
      <c r="E94" s="455">
        <v>4</v>
      </c>
      <c r="F94" s="700">
        <v>30.47</v>
      </c>
      <c r="G94" s="700">
        <f t="shared" ref="G94:G96" si="5">E94*F94</f>
        <v>121.88</v>
      </c>
      <c r="H94" s="451"/>
    </row>
    <row r="95" spans="1:8" s="300" customFormat="1" ht="15" customHeight="1" thickBot="1">
      <c r="A95" s="1016"/>
      <c r="B95" s="452" t="s">
        <v>1132</v>
      </c>
      <c r="C95" s="453" t="s">
        <v>1128</v>
      </c>
      <c r="D95" s="454" t="s">
        <v>912</v>
      </c>
      <c r="E95" s="455">
        <v>6</v>
      </c>
      <c r="F95" s="700">
        <v>2.82</v>
      </c>
      <c r="G95" s="700">
        <f t="shared" si="5"/>
        <v>16.919999999999998</v>
      </c>
      <c r="H95" s="451"/>
    </row>
    <row r="96" spans="1:8" s="300" customFormat="1" ht="15" customHeight="1" thickBot="1">
      <c r="A96" s="1016"/>
      <c r="B96" s="452" t="s">
        <v>1133</v>
      </c>
      <c r="C96" s="453" t="s">
        <v>1129</v>
      </c>
      <c r="D96" s="454" t="s">
        <v>912</v>
      </c>
      <c r="E96" s="455">
        <v>6</v>
      </c>
      <c r="F96" s="700">
        <v>0.42</v>
      </c>
      <c r="G96" s="700">
        <f t="shared" si="5"/>
        <v>2.52</v>
      </c>
      <c r="H96" s="451"/>
    </row>
    <row r="97" spans="1:8" s="95" customFormat="1" ht="15.75" customHeight="1" thickBot="1">
      <c r="A97" s="1016"/>
      <c r="B97" s="452" t="s">
        <v>871</v>
      </c>
      <c r="C97" s="453" t="s">
        <v>872</v>
      </c>
      <c r="D97" s="454" t="s">
        <v>835</v>
      </c>
      <c r="E97" s="455">
        <v>2</v>
      </c>
      <c r="F97" s="700">
        <v>11.86</v>
      </c>
      <c r="G97" s="700">
        <f>E97*F97</f>
        <v>23.72</v>
      </c>
      <c r="H97" s="657"/>
    </row>
    <row r="98" spans="1:8" s="95" customFormat="1" ht="23.25" thickBot="1">
      <c r="A98" s="1017"/>
      <c r="B98" s="452" t="s">
        <v>836</v>
      </c>
      <c r="C98" s="453" t="s">
        <v>873</v>
      </c>
      <c r="D98" s="330" t="s">
        <v>838</v>
      </c>
      <c r="E98" s="455">
        <v>1</v>
      </c>
      <c r="F98" s="696">
        <f>G97</f>
        <v>23.72</v>
      </c>
      <c r="G98" s="700">
        <f>E98*F98*0.03</f>
        <v>0.7115999999999999</v>
      </c>
      <c r="H98" s="657"/>
    </row>
    <row r="99" spans="1:8" s="296" customFormat="1" ht="12.75" customHeight="1" thickBot="1">
      <c r="A99" s="954" t="s">
        <v>805</v>
      </c>
      <c r="B99" s="955"/>
      <c r="C99" s="955"/>
      <c r="D99" s="955"/>
      <c r="E99" s="955"/>
      <c r="F99" s="956"/>
      <c r="G99" s="526">
        <f>SUM(G93:G98)</f>
        <v>167.13159999999999</v>
      </c>
      <c r="H99" s="656"/>
    </row>
    <row r="100" spans="1:8" ht="12" thickBot="1">
      <c r="A100" s="528"/>
      <c r="B100" s="672"/>
      <c r="C100" s="673"/>
      <c r="D100" s="674"/>
      <c r="E100" s="675"/>
      <c r="F100" s="590"/>
      <c r="G100" s="175"/>
    </row>
    <row r="101" spans="1:8" s="95" customFormat="1" ht="15.75" customHeight="1" thickBot="1">
      <c r="A101" s="1040" t="s">
        <v>806</v>
      </c>
      <c r="B101" s="1041"/>
      <c r="C101" s="1041"/>
      <c r="D101" s="1041"/>
      <c r="E101" s="1041"/>
      <c r="F101" s="1041"/>
      <c r="G101" s="1042"/>
      <c r="H101" s="657"/>
    </row>
    <row r="102" spans="1:8" s="300" customFormat="1" ht="15" customHeight="1" thickBot="1">
      <c r="A102" s="1015" t="s">
        <v>870</v>
      </c>
      <c r="B102" s="450" t="s">
        <v>801</v>
      </c>
      <c r="C102" s="450" t="s">
        <v>723</v>
      </c>
      <c r="D102" s="450" t="s">
        <v>724</v>
      </c>
      <c r="E102" s="450" t="s">
        <v>725</v>
      </c>
      <c r="F102" s="450" t="s">
        <v>803</v>
      </c>
      <c r="G102" s="450" t="s">
        <v>804</v>
      </c>
      <c r="H102" s="451"/>
    </row>
    <row r="103" spans="1:8" s="300" customFormat="1" ht="15" customHeight="1" thickBot="1">
      <c r="A103" s="1016"/>
      <c r="B103" s="452" t="s">
        <v>1130</v>
      </c>
      <c r="C103" s="453" t="s">
        <v>1126</v>
      </c>
      <c r="D103" s="454" t="s">
        <v>912</v>
      </c>
      <c r="E103" s="676">
        <v>6</v>
      </c>
      <c r="F103" s="700">
        <v>0.23</v>
      </c>
      <c r="G103" s="700">
        <f>E103*F103</f>
        <v>1.3800000000000001</v>
      </c>
      <c r="H103" s="451"/>
    </row>
    <row r="104" spans="1:8" s="300" customFormat="1" ht="15" customHeight="1" thickBot="1">
      <c r="A104" s="1016"/>
      <c r="B104" s="452" t="s">
        <v>1131</v>
      </c>
      <c r="C104" s="453" t="s">
        <v>1127</v>
      </c>
      <c r="D104" s="454" t="s">
        <v>912</v>
      </c>
      <c r="E104" s="455">
        <v>4</v>
      </c>
      <c r="F104" s="700">
        <v>30.47</v>
      </c>
      <c r="G104" s="700">
        <f t="shared" ref="G104:G106" si="6">E104*F104</f>
        <v>121.88</v>
      </c>
      <c r="H104" s="451"/>
    </row>
    <row r="105" spans="1:8" s="300" customFormat="1" ht="15" customHeight="1" thickBot="1">
      <c r="A105" s="1016"/>
      <c r="B105" s="452" t="s">
        <v>1132</v>
      </c>
      <c r="C105" s="453" t="s">
        <v>1128</v>
      </c>
      <c r="D105" s="454" t="s">
        <v>912</v>
      </c>
      <c r="E105" s="455">
        <v>6</v>
      </c>
      <c r="F105" s="700">
        <v>2.82</v>
      </c>
      <c r="G105" s="700">
        <f t="shared" si="6"/>
        <v>16.919999999999998</v>
      </c>
      <c r="H105" s="451"/>
    </row>
    <row r="106" spans="1:8" s="300" customFormat="1" ht="15" customHeight="1" thickBot="1">
      <c r="A106" s="1016"/>
      <c r="B106" s="452" t="s">
        <v>1133</v>
      </c>
      <c r="C106" s="453" t="s">
        <v>1129</v>
      </c>
      <c r="D106" s="454" t="s">
        <v>912</v>
      </c>
      <c r="E106" s="455">
        <v>6</v>
      </c>
      <c r="F106" s="700">
        <v>0.42</v>
      </c>
      <c r="G106" s="700">
        <f t="shared" si="6"/>
        <v>2.52</v>
      </c>
      <c r="H106" s="451"/>
    </row>
    <row r="107" spans="1:8" s="95" customFormat="1" ht="15.75" customHeight="1" thickBot="1">
      <c r="A107" s="1016"/>
      <c r="B107" s="452" t="s">
        <v>871</v>
      </c>
      <c r="C107" s="453" t="s">
        <v>872</v>
      </c>
      <c r="D107" s="454" t="s">
        <v>835</v>
      </c>
      <c r="E107" s="455">
        <v>0</v>
      </c>
      <c r="F107" s="700">
        <v>11.86</v>
      </c>
      <c r="G107" s="700">
        <f>E107*F107</f>
        <v>0</v>
      </c>
      <c r="H107" s="657"/>
    </row>
    <row r="108" spans="1:8" s="95" customFormat="1" ht="23.25" thickBot="1">
      <c r="A108" s="1017"/>
      <c r="B108" s="452" t="s">
        <v>836</v>
      </c>
      <c r="C108" s="453" t="s">
        <v>873</v>
      </c>
      <c r="D108" s="330" t="s">
        <v>838</v>
      </c>
      <c r="E108" s="455">
        <v>0</v>
      </c>
      <c r="F108" s="696">
        <f>G107</f>
        <v>0</v>
      </c>
      <c r="G108" s="700">
        <f>E108*F108*0.03</f>
        <v>0</v>
      </c>
      <c r="H108" s="657"/>
    </row>
    <row r="109" spans="1:8" s="296" customFormat="1" ht="12.75" customHeight="1" thickBot="1">
      <c r="A109" s="954" t="s">
        <v>805</v>
      </c>
      <c r="B109" s="955"/>
      <c r="C109" s="955"/>
      <c r="D109" s="955"/>
      <c r="E109" s="955"/>
      <c r="F109" s="956"/>
      <c r="G109" s="526">
        <f>SUM(G103:G108)</f>
        <v>142.69999999999999</v>
      </c>
      <c r="H109" s="656"/>
    </row>
    <row r="110" spans="1:8" ht="12" thickBot="1">
      <c r="A110" s="341"/>
      <c r="B110" s="342"/>
      <c r="C110" s="342"/>
      <c r="D110" s="343"/>
      <c r="E110" s="130"/>
      <c r="F110" s="175"/>
      <c r="G110" s="175"/>
    </row>
    <row r="111" spans="1:8" ht="23.25" thickBot="1">
      <c r="A111" s="908"/>
      <c r="B111" s="908"/>
      <c r="C111" s="908"/>
      <c r="D111" s="101" t="s">
        <v>726</v>
      </c>
      <c r="E111" s="101" t="s">
        <v>727</v>
      </c>
      <c r="F111" s="131" t="s">
        <v>728</v>
      </c>
      <c r="G111" s="131" t="s">
        <v>729</v>
      </c>
      <c r="H111" s="344"/>
    </row>
    <row r="112" spans="1:8" s="95" customFormat="1" ht="34.5" thickBot="1">
      <c r="A112" s="861" t="s">
        <v>730</v>
      </c>
      <c r="B112" s="861" t="s">
        <v>1200</v>
      </c>
      <c r="C112" s="857" t="s">
        <v>1000</v>
      </c>
      <c r="D112" s="696">
        <f>D114</f>
        <v>1500</v>
      </c>
      <c r="E112" s="856" t="s">
        <v>734</v>
      </c>
      <c r="F112" s="758">
        <f>G134</f>
        <v>142.69999999999999</v>
      </c>
      <c r="G112" s="758">
        <f>TRUNC(D112*F112,2)</f>
        <v>214050</v>
      </c>
      <c r="H112" s="94"/>
    </row>
    <row r="113" spans="1:8" ht="12" thickBot="1">
      <c r="A113" s="129"/>
      <c r="B113" s="130"/>
      <c r="C113" s="81"/>
      <c r="D113" s="130"/>
      <c r="E113" s="344"/>
      <c r="F113" s="175"/>
      <c r="G113" s="175"/>
    </row>
    <row r="114" spans="1:8" ht="12" thickBot="1">
      <c r="B114" s="418" t="s">
        <v>740</v>
      </c>
      <c r="C114" s="419" t="s">
        <v>842</v>
      </c>
      <c r="D114" s="420">
        <f>'BRAÇO - ONE'!D40</f>
        <v>1500</v>
      </c>
      <c r="E114" s="421" t="s">
        <v>734</v>
      </c>
      <c r="F114" s="333"/>
      <c r="G114" s="175"/>
    </row>
    <row r="115" spans="1:8" ht="12" thickBot="1">
      <c r="A115" s="528"/>
      <c r="B115" s="672"/>
      <c r="C115" s="673"/>
      <c r="D115" s="674"/>
      <c r="E115" s="675"/>
      <c r="F115" s="590"/>
      <c r="G115" s="175"/>
    </row>
    <row r="116" spans="1:8" s="95" customFormat="1" ht="15.75" customHeight="1" thickBot="1">
      <c r="A116" s="1040" t="s">
        <v>1197</v>
      </c>
      <c r="B116" s="1041"/>
      <c r="C116" s="1041"/>
      <c r="D116" s="1041"/>
      <c r="E116" s="1041"/>
      <c r="F116" s="1041"/>
      <c r="G116" s="1042"/>
      <c r="H116" s="719"/>
    </row>
    <row r="117" spans="1:8" s="300" customFormat="1" ht="15" customHeight="1" thickBot="1">
      <c r="A117" s="1015" t="s">
        <v>870</v>
      </c>
      <c r="B117" s="450" t="s">
        <v>801</v>
      </c>
      <c r="C117" s="450" t="s">
        <v>723</v>
      </c>
      <c r="D117" s="450" t="s">
        <v>724</v>
      </c>
      <c r="E117" s="450" t="s">
        <v>725</v>
      </c>
      <c r="F117" s="450" t="s">
        <v>803</v>
      </c>
      <c r="G117" s="450" t="s">
        <v>804</v>
      </c>
      <c r="H117" s="451"/>
    </row>
    <row r="118" spans="1:8" s="300" customFormat="1" ht="15" customHeight="1" thickBot="1">
      <c r="A118" s="1016"/>
      <c r="B118" s="452" t="s">
        <v>1130</v>
      </c>
      <c r="C118" s="453" t="s">
        <v>1126</v>
      </c>
      <c r="D118" s="454" t="s">
        <v>912</v>
      </c>
      <c r="E118" s="676">
        <v>6</v>
      </c>
      <c r="F118" s="700">
        <v>0.23</v>
      </c>
      <c r="G118" s="700">
        <f>E118*F118</f>
        <v>1.3800000000000001</v>
      </c>
      <c r="H118" s="451"/>
    </row>
    <row r="119" spans="1:8" s="300" customFormat="1" ht="15" customHeight="1" thickBot="1">
      <c r="A119" s="1016"/>
      <c r="B119" s="452" t="s">
        <v>1131</v>
      </c>
      <c r="C119" s="453" t="s">
        <v>1127</v>
      </c>
      <c r="D119" s="454" t="s">
        <v>912</v>
      </c>
      <c r="E119" s="455">
        <v>4</v>
      </c>
      <c r="F119" s="700">
        <v>30.47</v>
      </c>
      <c r="G119" s="700">
        <f t="shared" ref="G119:G121" si="7">E119*F119</f>
        <v>121.88</v>
      </c>
      <c r="H119" s="451"/>
    </row>
    <row r="120" spans="1:8" s="300" customFormat="1" ht="15" customHeight="1" thickBot="1">
      <c r="A120" s="1016"/>
      <c r="B120" s="452" t="s">
        <v>1132</v>
      </c>
      <c r="C120" s="453" t="s">
        <v>1128</v>
      </c>
      <c r="D120" s="454" t="s">
        <v>912</v>
      </c>
      <c r="E120" s="455">
        <v>6</v>
      </c>
      <c r="F120" s="700">
        <v>2.82</v>
      </c>
      <c r="G120" s="700">
        <f t="shared" si="7"/>
        <v>16.919999999999998</v>
      </c>
      <c r="H120" s="451"/>
    </row>
    <row r="121" spans="1:8" s="300" customFormat="1" ht="15" customHeight="1" thickBot="1">
      <c r="A121" s="1016"/>
      <c r="B121" s="452" t="s">
        <v>1133</v>
      </c>
      <c r="C121" s="453" t="s">
        <v>1129</v>
      </c>
      <c r="D121" s="454" t="s">
        <v>912</v>
      </c>
      <c r="E121" s="455">
        <v>6</v>
      </c>
      <c r="F121" s="700">
        <v>0.42</v>
      </c>
      <c r="G121" s="700">
        <f t="shared" si="7"/>
        <v>2.52</v>
      </c>
      <c r="H121" s="451"/>
    </row>
    <row r="122" spans="1:8" s="95" customFormat="1" ht="15.75" customHeight="1" thickBot="1">
      <c r="A122" s="1016"/>
      <c r="B122" s="452" t="s">
        <v>871</v>
      </c>
      <c r="C122" s="453" t="s">
        <v>872</v>
      </c>
      <c r="D122" s="454" t="s">
        <v>835</v>
      </c>
      <c r="E122" s="455">
        <v>4</v>
      </c>
      <c r="F122" s="700">
        <v>11.86</v>
      </c>
      <c r="G122" s="700">
        <f>E122*F122</f>
        <v>47.44</v>
      </c>
      <c r="H122" s="719"/>
    </row>
    <row r="123" spans="1:8" s="95" customFormat="1" ht="23.25" thickBot="1">
      <c r="A123" s="1017"/>
      <c r="B123" s="452" t="s">
        <v>836</v>
      </c>
      <c r="C123" s="453" t="s">
        <v>873</v>
      </c>
      <c r="D123" s="330" t="s">
        <v>838</v>
      </c>
      <c r="E123" s="455">
        <v>1</v>
      </c>
      <c r="F123" s="696">
        <v>47.44</v>
      </c>
      <c r="G123" s="700">
        <f>E123*F123*0.03</f>
        <v>1.4231999999999998</v>
      </c>
      <c r="H123" s="719"/>
    </row>
    <row r="124" spans="1:8" s="296" customFormat="1" ht="12.75" customHeight="1" thickBot="1">
      <c r="A124" s="954" t="s">
        <v>805</v>
      </c>
      <c r="B124" s="955"/>
      <c r="C124" s="955"/>
      <c r="D124" s="955"/>
      <c r="E124" s="955"/>
      <c r="F124" s="956"/>
      <c r="G124" s="526">
        <f>SUM(G118:G123)</f>
        <v>191.56319999999999</v>
      </c>
      <c r="H124" s="718"/>
    </row>
    <row r="125" spans="1:8" ht="12" thickBot="1">
      <c r="A125" s="528"/>
      <c r="B125" s="672"/>
      <c r="C125" s="673"/>
      <c r="D125" s="674"/>
      <c r="E125" s="675"/>
      <c r="F125" s="590"/>
      <c r="G125" s="175"/>
    </row>
    <row r="126" spans="1:8" s="95" customFormat="1" ht="15.75" customHeight="1" thickBot="1">
      <c r="A126" s="1040" t="s">
        <v>806</v>
      </c>
      <c r="B126" s="1041"/>
      <c r="C126" s="1041"/>
      <c r="D126" s="1041"/>
      <c r="E126" s="1041"/>
      <c r="F126" s="1041"/>
      <c r="G126" s="1042"/>
      <c r="H126" s="719"/>
    </row>
    <row r="127" spans="1:8" s="300" customFormat="1" ht="15" customHeight="1" thickBot="1">
      <c r="A127" s="1015" t="s">
        <v>870</v>
      </c>
      <c r="B127" s="450" t="s">
        <v>801</v>
      </c>
      <c r="C127" s="450" t="s">
        <v>723</v>
      </c>
      <c r="D127" s="450" t="s">
        <v>724</v>
      </c>
      <c r="E127" s="450" t="s">
        <v>725</v>
      </c>
      <c r="F127" s="450" t="s">
        <v>803</v>
      </c>
      <c r="G127" s="450" t="s">
        <v>804</v>
      </c>
      <c r="H127" s="451"/>
    </row>
    <row r="128" spans="1:8" s="300" customFormat="1" ht="15" customHeight="1" thickBot="1">
      <c r="A128" s="1016"/>
      <c r="B128" s="452" t="s">
        <v>1130</v>
      </c>
      <c r="C128" s="453" t="s">
        <v>1126</v>
      </c>
      <c r="D128" s="454" t="s">
        <v>912</v>
      </c>
      <c r="E128" s="676">
        <v>6</v>
      </c>
      <c r="F128" s="700">
        <v>0.23</v>
      </c>
      <c r="G128" s="700">
        <f t="shared" ref="G128:G133" si="8">E128*F128</f>
        <v>1.3800000000000001</v>
      </c>
      <c r="H128" s="451"/>
    </row>
    <row r="129" spans="1:12" s="300" customFormat="1" ht="15" customHeight="1" thickBot="1">
      <c r="A129" s="1016"/>
      <c r="B129" s="452" t="s">
        <v>1131</v>
      </c>
      <c r="C129" s="453" t="s">
        <v>1127</v>
      </c>
      <c r="D129" s="454" t="s">
        <v>912</v>
      </c>
      <c r="E129" s="455">
        <v>4</v>
      </c>
      <c r="F129" s="700">
        <v>30.47</v>
      </c>
      <c r="G129" s="700">
        <f t="shared" si="8"/>
        <v>121.88</v>
      </c>
      <c r="H129" s="451"/>
    </row>
    <row r="130" spans="1:12" s="300" customFormat="1" ht="15" customHeight="1" thickBot="1">
      <c r="A130" s="1016"/>
      <c r="B130" s="452" t="s">
        <v>1132</v>
      </c>
      <c r="C130" s="453" t="s">
        <v>1128</v>
      </c>
      <c r="D130" s="454" t="s">
        <v>912</v>
      </c>
      <c r="E130" s="455">
        <v>6</v>
      </c>
      <c r="F130" s="700">
        <v>2.82</v>
      </c>
      <c r="G130" s="700">
        <f t="shared" si="8"/>
        <v>16.919999999999998</v>
      </c>
      <c r="H130" s="451"/>
    </row>
    <row r="131" spans="1:12" s="300" customFormat="1" ht="15" customHeight="1" thickBot="1">
      <c r="A131" s="1016"/>
      <c r="B131" s="452" t="s">
        <v>1133</v>
      </c>
      <c r="C131" s="453" t="s">
        <v>1129</v>
      </c>
      <c r="D131" s="454" t="s">
        <v>912</v>
      </c>
      <c r="E131" s="455">
        <v>6</v>
      </c>
      <c r="F131" s="700">
        <v>0.42</v>
      </c>
      <c r="G131" s="700">
        <f t="shared" si="8"/>
        <v>2.52</v>
      </c>
      <c r="H131" s="451"/>
    </row>
    <row r="132" spans="1:12" s="95" customFormat="1" ht="15.75" customHeight="1" thickBot="1">
      <c r="A132" s="1016"/>
      <c r="B132" s="452" t="s">
        <v>871</v>
      </c>
      <c r="C132" s="453" t="s">
        <v>872</v>
      </c>
      <c r="D132" s="454" t="s">
        <v>835</v>
      </c>
      <c r="E132" s="455">
        <v>0</v>
      </c>
      <c r="F132" s="700">
        <v>11.86</v>
      </c>
      <c r="G132" s="700">
        <f t="shared" si="8"/>
        <v>0</v>
      </c>
      <c r="H132" s="719"/>
    </row>
    <row r="133" spans="1:12" s="95" customFormat="1" ht="23.25" thickBot="1">
      <c r="A133" s="1017"/>
      <c r="B133" s="452" t="s">
        <v>836</v>
      </c>
      <c r="C133" s="453" t="s">
        <v>873</v>
      </c>
      <c r="D133" s="330" t="s">
        <v>838</v>
      </c>
      <c r="E133" s="455">
        <v>0</v>
      </c>
      <c r="F133" s="696">
        <v>47.44</v>
      </c>
      <c r="G133" s="700">
        <f t="shared" si="8"/>
        <v>0</v>
      </c>
      <c r="H133" s="719"/>
    </row>
    <row r="134" spans="1:12" s="296" customFormat="1" ht="12.75" customHeight="1" thickBot="1">
      <c r="A134" s="954" t="s">
        <v>805</v>
      </c>
      <c r="B134" s="955"/>
      <c r="C134" s="955"/>
      <c r="D134" s="955"/>
      <c r="E134" s="955"/>
      <c r="F134" s="956"/>
      <c r="G134" s="526">
        <f>SUM(G128:G133)</f>
        <v>142.69999999999999</v>
      </c>
      <c r="H134" s="718"/>
    </row>
    <row r="135" spans="1:12" s="95" customFormat="1">
      <c r="A135" s="670"/>
      <c r="B135" s="670"/>
      <c r="C135" s="172"/>
      <c r="D135" s="671"/>
      <c r="E135" s="655"/>
      <c r="F135" s="590"/>
      <c r="G135" s="590"/>
    </row>
    <row r="136" spans="1:12" s="95" customFormat="1" ht="12" thickBot="1">
      <c r="B136" s="610"/>
      <c r="C136" s="403"/>
      <c r="D136" s="153"/>
      <c r="E136" s="154"/>
      <c r="F136" s="182"/>
      <c r="G136" s="182"/>
      <c r="H136" s="94"/>
      <c r="I136" s="145"/>
      <c r="J136" s="145"/>
      <c r="K136" s="145"/>
      <c r="L136" s="145"/>
    </row>
    <row r="137" spans="1:12" s="95" customFormat="1" ht="23.25" thickBot="1">
      <c r="A137" s="908"/>
      <c r="B137" s="908"/>
      <c r="C137" s="908"/>
      <c r="D137" s="101" t="s">
        <v>726</v>
      </c>
      <c r="E137" s="101" t="s">
        <v>727</v>
      </c>
      <c r="F137" s="131" t="s">
        <v>728</v>
      </c>
      <c r="G137" s="131" t="s">
        <v>729</v>
      </c>
      <c r="H137" s="94"/>
    </row>
    <row r="138" spans="1:12" ht="34.5" thickBot="1">
      <c r="A138" s="755" t="s">
        <v>730</v>
      </c>
      <c r="B138" s="862" t="s">
        <v>1022</v>
      </c>
      <c r="C138" s="857" t="s">
        <v>1202</v>
      </c>
      <c r="D138" s="696">
        <f>D142</f>
        <v>3741</v>
      </c>
      <c r="E138" s="755" t="s">
        <v>858</v>
      </c>
      <c r="F138" s="758">
        <f>G156</f>
        <v>6.72</v>
      </c>
      <c r="G138" s="758">
        <f>TRUNC(D138*F138,2)</f>
        <v>25139.52</v>
      </c>
    </row>
    <row r="139" spans="1:12" ht="12" thickBot="1">
      <c r="A139" s="665"/>
      <c r="B139" s="130"/>
      <c r="C139" s="81"/>
      <c r="D139" s="344"/>
      <c r="E139" s="344"/>
      <c r="F139" s="175"/>
    </row>
    <row r="140" spans="1:12">
      <c r="A140" s="665"/>
      <c r="B140" s="1037" t="s">
        <v>740</v>
      </c>
      <c r="C140" s="356" t="s">
        <v>889</v>
      </c>
      <c r="D140" s="474">
        <f>'LUM VS70 - LED - ONE'!D118+'LUM VS100 - LED -ONE'!D119+'LUM VS150 - LED -ONE'!D119+'[2]LUM VS250 - LED -ONE'!$D$10</f>
        <v>1247</v>
      </c>
      <c r="E140" s="661" t="s">
        <v>734</v>
      </c>
      <c r="F140" s="175"/>
    </row>
    <row r="141" spans="1:12">
      <c r="A141" s="665"/>
      <c r="B141" s="1038"/>
      <c r="C141" s="360" t="s">
        <v>890</v>
      </c>
      <c r="D141" s="320">
        <v>3</v>
      </c>
      <c r="E141" s="662" t="s">
        <v>734</v>
      </c>
      <c r="F141" s="175"/>
    </row>
    <row r="142" spans="1:12" ht="15.75" customHeight="1" thickBot="1">
      <c r="A142" s="665"/>
      <c r="B142" s="1039"/>
      <c r="C142" s="660" t="s">
        <v>891</v>
      </c>
      <c r="D142" s="490">
        <f>D140*D141</f>
        <v>3741</v>
      </c>
      <c r="E142" s="663" t="s">
        <v>734</v>
      </c>
      <c r="F142" s="175"/>
      <c r="G142" s="175"/>
    </row>
    <row r="143" spans="1:12" s="95" customFormat="1" ht="12" thickBot="1">
      <c r="B143" s="610"/>
      <c r="C143" s="403"/>
      <c r="D143" s="153"/>
      <c r="E143" s="154"/>
      <c r="F143" s="182"/>
      <c r="G143" s="182"/>
      <c r="H143" s="94"/>
      <c r="I143" s="145"/>
      <c r="J143" s="145"/>
      <c r="K143" s="145"/>
      <c r="L143" s="145"/>
    </row>
    <row r="144" spans="1:12" s="95" customFormat="1" ht="12" thickBot="1">
      <c r="A144" s="1015" t="s">
        <v>870</v>
      </c>
      <c r="B144" s="1030" t="s">
        <v>1195</v>
      </c>
      <c r="C144" s="1031"/>
      <c r="D144" s="1031"/>
      <c r="E144" s="1031"/>
      <c r="F144" s="1031"/>
      <c r="G144" s="1032"/>
      <c r="H144" s="94"/>
      <c r="I144" s="145"/>
      <c r="J144" s="145"/>
      <c r="K144" s="145"/>
      <c r="L144" s="145"/>
    </row>
    <row r="145" spans="1:12" s="95" customFormat="1" ht="15.75" customHeight="1" thickBot="1">
      <c r="A145" s="1016"/>
      <c r="B145" s="466" t="s">
        <v>830</v>
      </c>
      <c r="C145" s="466" t="s">
        <v>723</v>
      </c>
      <c r="D145" s="467" t="s">
        <v>831</v>
      </c>
      <c r="E145" s="468" t="s">
        <v>725</v>
      </c>
      <c r="F145" s="92" t="s">
        <v>728</v>
      </c>
      <c r="G145" s="92" t="s">
        <v>729</v>
      </c>
      <c r="H145" s="94"/>
      <c r="I145" s="145"/>
      <c r="J145" s="145"/>
      <c r="K145" s="145"/>
      <c r="L145" s="145"/>
    </row>
    <row r="146" spans="1:12" s="95" customFormat="1" ht="22.5">
      <c r="A146" s="1016"/>
      <c r="B146" s="469" t="s">
        <v>892</v>
      </c>
      <c r="C146" s="213" t="s">
        <v>893</v>
      </c>
      <c r="D146" s="160" t="s">
        <v>813</v>
      </c>
      <c r="E146" s="408">
        <v>1</v>
      </c>
      <c r="F146" s="470">
        <v>6.72</v>
      </c>
      <c r="G146" s="470">
        <f>TRUNC(F146*E146,2)</f>
        <v>6.72</v>
      </c>
      <c r="H146" s="94"/>
      <c r="I146" s="145"/>
      <c r="J146" s="145"/>
      <c r="K146" s="145"/>
      <c r="L146" s="145"/>
    </row>
    <row r="147" spans="1:12" s="95" customFormat="1" ht="15" customHeight="1">
      <c r="A147" s="1016"/>
      <c r="B147" s="471" t="s">
        <v>871</v>
      </c>
      <c r="C147" s="215" t="s">
        <v>894</v>
      </c>
      <c r="D147" s="165" t="s">
        <v>835</v>
      </c>
      <c r="E147" s="411">
        <v>0.3</v>
      </c>
      <c r="F147" s="472">
        <v>11.86</v>
      </c>
      <c r="G147" s="472">
        <f>TRUNC(F147*E147,2)+0.01</f>
        <v>3.5599999999999996</v>
      </c>
      <c r="H147" s="94"/>
      <c r="I147" s="145"/>
      <c r="J147" s="145"/>
      <c r="K147" s="145"/>
      <c r="L147" s="145"/>
    </row>
    <row r="148" spans="1:12" s="95" customFormat="1" ht="22.5">
      <c r="A148" s="1016"/>
      <c r="B148" s="471" t="s">
        <v>836</v>
      </c>
      <c r="C148" s="215" t="s">
        <v>837</v>
      </c>
      <c r="D148" s="165" t="s">
        <v>838</v>
      </c>
      <c r="E148" s="411">
        <v>1</v>
      </c>
      <c r="F148" s="472">
        <v>3.56</v>
      </c>
      <c r="G148" s="472">
        <f>TRUNC(F148*E148*0.03,2)+0.01</f>
        <v>0.11</v>
      </c>
      <c r="H148" s="94"/>
      <c r="I148" s="145"/>
      <c r="J148" s="145"/>
      <c r="K148" s="145"/>
      <c r="L148" s="145"/>
    </row>
    <row r="149" spans="1:12" s="95" customFormat="1" ht="15.75" thickBot="1">
      <c r="A149" s="1017"/>
      <c r="B149" s="659"/>
      <c r="C149" s="414"/>
      <c r="D149" s="170"/>
      <c r="E149" s="1035" t="s">
        <v>959</v>
      </c>
      <c r="F149" s="1036"/>
      <c r="G149" s="512">
        <f>SUM(G146:G148)</f>
        <v>10.389999999999999</v>
      </c>
      <c r="H149" s="94"/>
      <c r="I149" s="145"/>
      <c r="J149" s="145"/>
      <c r="K149" s="145"/>
      <c r="L149" s="145"/>
    </row>
    <row r="150" spans="1:12" s="95" customFormat="1" ht="12" thickBot="1">
      <c r="B150" s="610"/>
      <c r="C150" s="403"/>
      <c r="D150" s="153"/>
      <c r="E150" s="154"/>
      <c r="F150" s="182"/>
      <c r="G150" s="182"/>
      <c r="H150" s="94"/>
      <c r="I150" s="145"/>
      <c r="J150" s="145"/>
      <c r="K150" s="145"/>
      <c r="L150" s="145"/>
    </row>
    <row r="151" spans="1:12" s="95" customFormat="1" ht="12" thickBot="1">
      <c r="A151" s="1015" t="s">
        <v>870</v>
      </c>
      <c r="B151" s="1030" t="s">
        <v>888</v>
      </c>
      <c r="C151" s="1031"/>
      <c r="D151" s="1031"/>
      <c r="E151" s="1031"/>
      <c r="F151" s="1031"/>
      <c r="G151" s="1032"/>
      <c r="H151" s="94"/>
      <c r="I151" s="145"/>
      <c r="J151" s="145"/>
      <c r="K151" s="145"/>
      <c r="L151" s="145"/>
    </row>
    <row r="152" spans="1:12" s="95" customFormat="1" ht="15.75" customHeight="1" thickBot="1">
      <c r="A152" s="1016"/>
      <c r="B152" s="466" t="s">
        <v>830</v>
      </c>
      <c r="C152" s="466" t="s">
        <v>723</v>
      </c>
      <c r="D152" s="467" t="s">
        <v>831</v>
      </c>
      <c r="E152" s="468" t="s">
        <v>725</v>
      </c>
      <c r="F152" s="92" t="s">
        <v>728</v>
      </c>
      <c r="G152" s="92" t="s">
        <v>729</v>
      </c>
      <c r="H152" s="94"/>
      <c r="I152" s="145"/>
      <c r="J152" s="145"/>
      <c r="K152" s="145"/>
      <c r="L152" s="145"/>
    </row>
    <row r="153" spans="1:12" s="95" customFormat="1" ht="23.25" thickBot="1">
      <c r="A153" s="1016"/>
      <c r="B153" s="469" t="s">
        <v>892</v>
      </c>
      <c r="C153" s="213" t="s">
        <v>893</v>
      </c>
      <c r="D153" s="160" t="s">
        <v>813</v>
      </c>
      <c r="E153" s="408">
        <v>1</v>
      </c>
      <c r="F153" s="470">
        <v>6.72</v>
      </c>
      <c r="G153" s="470">
        <f>TRUNC(F153*E153,2)</f>
        <v>6.72</v>
      </c>
      <c r="H153" s="94"/>
      <c r="I153" s="145"/>
      <c r="J153" s="145"/>
      <c r="K153" s="145"/>
      <c r="L153" s="145"/>
    </row>
    <row r="154" spans="1:12" s="95" customFormat="1" ht="15.75" customHeight="1" thickBot="1">
      <c r="A154" s="1016"/>
      <c r="B154" s="471" t="s">
        <v>871</v>
      </c>
      <c r="C154" s="215" t="s">
        <v>894</v>
      </c>
      <c r="D154" s="165" t="s">
        <v>835</v>
      </c>
      <c r="E154" s="411">
        <v>0</v>
      </c>
      <c r="F154" s="472">
        <v>11.86</v>
      </c>
      <c r="G154" s="470">
        <f t="shared" ref="G154:G155" si="9">TRUNC(F154*E154,2)</f>
        <v>0</v>
      </c>
      <c r="H154" s="94"/>
      <c r="I154" s="145"/>
      <c r="J154" s="145"/>
      <c r="K154" s="145"/>
      <c r="L154" s="145"/>
    </row>
    <row r="155" spans="1:12" s="95" customFormat="1" ht="22.5">
      <c r="A155" s="1016"/>
      <c r="B155" s="471" t="s">
        <v>836</v>
      </c>
      <c r="C155" s="215" t="s">
        <v>837</v>
      </c>
      <c r="D155" s="165" t="s">
        <v>838</v>
      </c>
      <c r="E155" s="411">
        <v>0</v>
      </c>
      <c r="F155" s="472">
        <v>3.56</v>
      </c>
      <c r="G155" s="470">
        <f t="shared" si="9"/>
        <v>0</v>
      </c>
      <c r="H155" s="94"/>
      <c r="I155" s="145"/>
      <c r="J155" s="145"/>
      <c r="K155" s="145"/>
      <c r="L155" s="145"/>
    </row>
    <row r="156" spans="1:12" s="95" customFormat="1" ht="15.75" thickBot="1">
      <c r="A156" s="1017"/>
      <c r="B156" s="659"/>
      <c r="C156" s="414"/>
      <c r="D156" s="170"/>
      <c r="E156" s="1033" t="s">
        <v>960</v>
      </c>
      <c r="F156" s="1034"/>
      <c r="G156" s="513">
        <f>SUM(G153:G155)</f>
        <v>6.72</v>
      </c>
      <c r="H156" s="94"/>
      <c r="I156" s="145"/>
      <c r="J156" s="145"/>
      <c r="K156" s="145"/>
      <c r="L156" s="145"/>
    </row>
    <row r="157" spans="1:12" ht="15.75" customHeight="1" thickBot="1">
      <c r="A157" s="665"/>
      <c r="B157" s="665"/>
      <c r="C157" s="492"/>
      <c r="D157" s="493"/>
      <c r="E157" s="350"/>
      <c r="F157" s="368"/>
      <c r="G157" s="175"/>
    </row>
    <row r="158" spans="1:12" s="95" customFormat="1" ht="23.25" thickBot="1">
      <c r="A158" s="908"/>
      <c r="B158" s="908"/>
      <c r="C158" s="908"/>
      <c r="D158" s="101" t="s">
        <v>726</v>
      </c>
      <c r="E158" s="101" t="s">
        <v>727</v>
      </c>
      <c r="F158" s="494" t="s">
        <v>728</v>
      </c>
      <c r="G158" s="131" t="s">
        <v>729</v>
      </c>
      <c r="H158" s="94"/>
    </row>
    <row r="159" spans="1:12" ht="34.5" thickBot="1">
      <c r="A159" s="755" t="s">
        <v>730</v>
      </c>
      <c r="B159" s="862" t="s">
        <v>1023</v>
      </c>
      <c r="C159" s="857" t="s">
        <v>1201</v>
      </c>
      <c r="D159" s="696">
        <f>D163</f>
        <v>3741</v>
      </c>
      <c r="E159" s="755" t="s">
        <v>858</v>
      </c>
      <c r="F159" s="758">
        <f>G177</f>
        <v>7.01</v>
      </c>
      <c r="G159" s="758">
        <f>TRUNC(D159*F159,2)</f>
        <v>26224.41</v>
      </c>
    </row>
    <row r="160" spans="1:12" ht="12" thickBot="1">
      <c r="A160" s="665"/>
      <c r="B160" s="495"/>
      <c r="C160" s="496"/>
      <c r="D160" s="497"/>
      <c r="E160" s="498"/>
      <c r="F160" s="175"/>
      <c r="G160" s="175"/>
    </row>
    <row r="161" spans="1:12">
      <c r="A161" s="665"/>
      <c r="B161" s="1027" t="s">
        <v>740</v>
      </c>
      <c r="C161" s="356" t="s">
        <v>895</v>
      </c>
      <c r="D161" s="474">
        <f>D140</f>
        <v>1247</v>
      </c>
      <c r="E161" s="661" t="s">
        <v>734</v>
      </c>
      <c r="F161" s="175"/>
    </row>
    <row r="162" spans="1:12">
      <c r="A162" s="665"/>
      <c r="B162" s="1028"/>
      <c r="C162" s="360" t="s">
        <v>890</v>
      </c>
      <c r="D162" s="320">
        <v>3</v>
      </c>
      <c r="E162" s="662" t="s">
        <v>734</v>
      </c>
      <c r="F162" s="175"/>
    </row>
    <row r="163" spans="1:12" ht="15.75" customHeight="1" thickBot="1">
      <c r="A163" s="665"/>
      <c r="B163" s="1029"/>
      <c r="C163" s="660" t="s">
        <v>891</v>
      </c>
      <c r="D163" s="490">
        <f>D161*D162</f>
        <v>3741</v>
      </c>
      <c r="E163" s="663" t="s">
        <v>734</v>
      </c>
      <c r="F163" s="175"/>
      <c r="G163" s="175"/>
    </row>
    <row r="164" spans="1:12" s="95" customFormat="1" ht="12" thickBot="1">
      <c r="B164" s="610"/>
      <c r="C164" s="403"/>
      <c r="D164" s="153"/>
      <c r="E164" s="154"/>
      <c r="F164" s="182"/>
      <c r="G164" s="182"/>
      <c r="H164" s="94"/>
      <c r="I164" s="145"/>
      <c r="J164" s="145"/>
      <c r="K164" s="145"/>
      <c r="L164" s="145"/>
    </row>
    <row r="165" spans="1:12" s="95" customFormat="1" ht="12" thickBot="1">
      <c r="A165" s="1015" t="s">
        <v>870</v>
      </c>
      <c r="B165" s="1030" t="s">
        <v>1196</v>
      </c>
      <c r="C165" s="1031"/>
      <c r="D165" s="1031"/>
      <c r="E165" s="1031"/>
      <c r="F165" s="1031"/>
      <c r="G165" s="1032"/>
      <c r="H165" s="94"/>
      <c r="I165" s="145"/>
      <c r="J165" s="145"/>
      <c r="K165" s="145"/>
      <c r="L165" s="145"/>
    </row>
    <row r="166" spans="1:12" s="95" customFormat="1" ht="15.75" customHeight="1" thickBot="1">
      <c r="A166" s="1016"/>
      <c r="B166" s="466" t="s">
        <v>830</v>
      </c>
      <c r="C166" s="466" t="s">
        <v>723</v>
      </c>
      <c r="D166" s="467" t="s">
        <v>831</v>
      </c>
      <c r="E166" s="468" t="s">
        <v>725</v>
      </c>
      <c r="F166" s="92" t="s">
        <v>728</v>
      </c>
      <c r="G166" s="92" t="s">
        <v>729</v>
      </c>
      <c r="H166" s="94"/>
      <c r="I166" s="145"/>
      <c r="J166" s="145"/>
      <c r="K166" s="145"/>
      <c r="L166" s="145"/>
    </row>
    <row r="167" spans="1:12" s="95" customFormat="1" ht="22.5">
      <c r="A167" s="1016"/>
      <c r="B167" s="469" t="s">
        <v>896</v>
      </c>
      <c r="C167" s="213" t="s">
        <v>897</v>
      </c>
      <c r="D167" s="160" t="s">
        <v>813</v>
      </c>
      <c r="E167" s="408">
        <v>1</v>
      </c>
      <c r="F167" s="470">
        <v>7.01</v>
      </c>
      <c r="G167" s="470">
        <f>TRUNC(F167*E167,2)</f>
        <v>7.01</v>
      </c>
      <c r="H167" s="94"/>
      <c r="I167" s="145"/>
      <c r="J167" s="145"/>
      <c r="K167" s="145"/>
      <c r="L167" s="145"/>
    </row>
    <row r="168" spans="1:12" s="95" customFormat="1" ht="15" customHeight="1">
      <c r="A168" s="1016"/>
      <c r="B168" s="471" t="s">
        <v>1033</v>
      </c>
      <c r="C168" s="215" t="s">
        <v>894</v>
      </c>
      <c r="D168" s="165" t="s">
        <v>835</v>
      </c>
      <c r="E168" s="411">
        <v>0.3</v>
      </c>
      <c r="F168" s="472">
        <v>11.86</v>
      </c>
      <c r="G168" s="472">
        <f>TRUNC(F168*E168,2)+0.01</f>
        <v>3.5599999999999996</v>
      </c>
      <c r="H168" s="94"/>
      <c r="I168" s="145"/>
      <c r="J168" s="145"/>
      <c r="K168" s="145"/>
      <c r="L168" s="145"/>
    </row>
    <row r="169" spans="1:12" s="95" customFormat="1" ht="22.5">
      <c r="A169" s="1016"/>
      <c r="B169" s="471" t="s">
        <v>836</v>
      </c>
      <c r="C169" s="215" t="s">
        <v>837</v>
      </c>
      <c r="D169" s="165" t="s">
        <v>838</v>
      </c>
      <c r="E169" s="411">
        <v>1</v>
      </c>
      <c r="F169" s="472">
        <v>3.56</v>
      </c>
      <c r="G169" s="472">
        <f>TRUNC(F169*E169*0.03,2)+0.01</f>
        <v>0.11</v>
      </c>
      <c r="H169" s="94"/>
      <c r="I169" s="145"/>
      <c r="J169" s="145"/>
      <c r="K169" s="145"/>
      <c r="L169" s="145"/>
    </row>
    <row r="170" spans="1:12" s="95" customFormat="1" ht="15.75" thickBot="1">
      <c r="A170" s="1017"/>
      <c r="B170" s="659"/>
      <c r="C170" s="414"/>
      <c r="D170" s="170"/>
      <c r="E170" s="1035" t="s">
        <v>959</v>
      </c>
      <c r="F170" s="1036"/>
      <c r="G170" s="512">
        <f>SUM(G167:G169)</f>
        <v>10.68</v>
      </c>
      <c r="H170" s="94"/>
      <c r="I170" s="145"/>
      <c r="J170" s="145"/>
      <c r="K170" s="145"/>
      <c r="L170" s="145"/>
    </row>
    <row r="171" spans="1:12" s="95" customFormat="1" ht="12" thickBot="1">
      <c r="B171" s="610"/>
      <c r="C171" s="403"/>
      <c r="D171" s="153"/>
      <c r="E171" s="154"/>
      <c r="F171" s="182"/>
      <c r="G171" s="182"/>
      <c r="H171" s="94"/>
      <c r="I171" s="145"/>
      <c r="J171" s="145"/>
      <c r="K171" s="145"/>
      <c r="L171" s="145"/>
    </row>
    <row r="172" spans="1:12" s="95" customFormat="1" ht="12" thickBot="1">
      <c r="A172" s="1015" t="s">
        <v>870</v>
      </c>
      <c r="B172" s="1030" t="s">
        <v>888</v>
      </c>
      <c r="C172" s="1031"/>
      <c r="D172" s="1031"/>
      <c r="E172" s="1031"/>
      <c r="F172" s="1031"/>
      <c r="G172" s="1032"/>
      <c r="H172" s="94"/>
      <c r="I172" s="145"/>
      <c r="J172" s="145"/>
      <c r="K172" s="145"/>
      <c r="L172" s="145"/>
    </row>
    <row r="173" spans="1:12" s="95" customFormat="1" ht="15.75" customHeight="1" thickBot="1">
      <c r="A173" s="1016"/>
      <c r="B173" s="466" t="s">
        <v>830</v>
      </c>
      <c r="C173" s="466" t="s">
        <v>723</v>
      </c>
      <c r="D173" s="467" t="s">
        <v>831</v>
      </c>
      <c r="E173" s="468" t="s">
        <v>725</v>
      </c>
      <c r="F173" s="92" t="s">
        <v>728</v>
      </c>
      <c r="G173" s="92" t="s">
        <v>729</v>
      </c>
      <c r="H173" s="94"/>
      <c r="I173" s="145"/>
      <c r="J173" s="145"/>
      <c r="K173" s="145"/>
      <c r="L173" s="145"/>
    </row>
    <row r="174" spans="1:12" s="95" customFormat="1" ht="22.5">
      <c r="A174" s="1016"/>
      <c r="B174" s="469" t="s">
        <v>896</v>
      </c>
      <c r="C174" s="213" t="s">
        <v>897</v>
      </c>
      <c r="D174" s="160" t="s">
        <v>813</v>
      </c>
      <c r="E174" s="408">
        <v>1</v>
      </c>
      <c r="F174" s="470">
        <v>7.01</v>
      </c>
      <c r="G174" s="470">
        <f>TRUNC(F174*E174,2)</f>
        <v>7.01</v>
      </c>
      <c r="H174" s="94"/>
      <c r="I174" s="145"/>
      <c r="J174" s="145"/>
      <c r="K174" s="145"/>
      <c r="L174" s="145"/>
    </row>
    <row r="175" spans="1:12" s="95" customFormat="1" ht="15" customHeight="1">
      <c r="A175" s="1016"/>
      <c r="B175" s="471" t="s">
        <v>1033</v>
      </c>
      <c r="C175" s="215" t="s">
        <v>894</v>
      </c>
      <c r="D175" s="165" t="s">
        <v>835</v>
      </c>
      <c r="E175" s="411">
        <v>0</v>
      </c>
      <c r="F175" s="472">
        <v>11.86</v>
      </c>
      <c r="G175" s="472">
        <f>TRUNC(F175*E175,2)</f>
        <v>0</v>
      </c>
      <c r="H175" s="94"/>
      <c r="I175" s="145"/>
      <c r="J175" s="145"/>
      <c r="K175" s="145"/>
      <c r="L175" s="145"/>
    </row>
    <row r="176" spans="1:12" s="95" customFormat="1" ht="22.5">
      <c r="A176" s="1016"/>
      <c r="B176" s="471" t="s">
        <v>836</v>
      </c>
      <c r="C176" s="215" t="s">
        <v>837</v>
      </c>
      <c r="D176" s="165" t="s">
        <v>838</v>
      </c>
      <c r="E176" s="411">
        <v>0</v>
      </c>
      <c r="F176" s="472">
        <v>3.56</v>
      </c>
      <c r="G176" s="472">
        <f>TRUNC(F176*E176*0.03,2)</f>
        <v>0</v>
      </c>
      <c r="H176" s="94"/>
      <c r="I176" s="145"/>
      <c r="J176" s="145"/>
      <c r="K176" s="145"/>
      <c r="L176" s="145"/>
    </row>
    <row r="177" spans="1:12" s="95" customFormat="1" ht="15.75" thickBot="1">
      <c r="A177" s="1017"/>
      <c r="B177" s="659"/>
      <c r="C177" s="414"/>
      <c r="D177" s="170"/>
      <c r="E177" s="1033" t="s">
        <v>960</v>
      </c>
      <c r="F177" s="1034"/>
      <c r="G177" s="513">
        <f>SUM(G174:G176)</f>
        <v>7.01</v>
      </c>
      <c r="H177" s="94"/>
      <c r="I177" s="145"/>
      <c r="J177" s="145"/>
      <c r="K177" s="145"/>
      <c r="L177" s="145"/>
    </row>
    <row r="178" spans="1:12" ht="12" thickBot="1">
      <c r="A178" s="665"/>
      <c r="B178" s="130"/>
      <c r="C178" s="81"/>
      <c r="D178" s="344"/>
      <c r="E178" s="344"/>
      <c r="F178" s="175"/>
    </row>
    <row r="179" spans="1:12" s="95" customFormat="1" ht="12" thickBot="1">
      <c r="A179" s="670"/>
      <c r="B179" s="670"/>
      <c r="C179" s="697" t="s">
        <v>1115</v>
      </c>
      <c r="D179" s="698" t="s">
        <v>1119</v>
      </c>
      <c r="E179" s="655"/>
      <c r="F179" s="590"/>
      <c r="G179" s="590"/>
    </row>
    <row r="180" spans="1:12" s="95" customFormat="1">
      <c r="A180" s="670"/>
      <c r="B180" s="670"/>
      <c r="C180" s="694" t="s">
        <v>1121</v>
      </c>
      <c r="D180" s="695">
        <v>1</v>
      </c>
      <c r="E180" s="655"/>
      <c r="F180" s="590"/>
      <c r="G180" s="590"/>
    </row>
    <row r="181" spans="1:12" s="95" customFormat="1">
      <c r="A181" s="670"/>
      <c r="B181" s="670"/>
      <c r="C181" s="371" t="s">
        <v>1122</v>
      </c>
      <c r="D181" s="361">
        <v>2</v>
      </c>
      <c r="E181" s="655"/>
      <c r="F181" s="590"/>
      <c r="G181" s="590"/>
    </row>
    <row r="182" spans="1:12" s="95" customFormat="1">
      <c r="A182" s="670"/>
      <c r="B182" s="670"/>
      <c r="C182" s="371" t="s">
        <v>1123</v>
      </c>
      <c r="D182" s="361">
        <v>4</v>
      </c>
      <c r="E182" s="655"/>
      <c r="F182" s="590"/>
      <c r="G182" s="590"/>
    </row>
    <row r="183" spans="1:12" s="95" customFormat="1">
      <c r="A183" s="670"/>
      <c r="B183" s="670"/>
      <c r="C183" s="371" t="s">
        <v>1117</v>
      </c>
      <c r="D183" s="361">
        <v>0.3</v>
      </c>
      <c r="E183" s="655"/>
      <c r="F183" s="590"/>
      <c r="G183" s="590"/>
    </row>
    <row r="184" spans="1:12" s="95" customFormat="1">
      <c r="A184" s="670"/>
      <c r="B184" s="670"/>
      <c r="C184" s="371" t="s">
        <v>1118</v>
      </c>
      <c r="D184" s="361">
        <v>1.5</v>
      </c>
      <c r="E184" s="655"/>
      <c r="F184" s="590"/>
      <c r="G184" s="590"/>
    </row>
    <row r="185" spans="1:12" s="95" customFormat="1">
      <c r="A185" s="670"/>
      <c r="B185" s="670"/>
      <c r="C185" s="371" t="s">
        <v>1116</v>
      </c>
      <c r="D185" s="361">
        <v>1.5</v>
      </c>
      <c r="E185" s="655"/>
      <c r="F185" s="590"/>
      <c r="G185" s="590"/>
    </row>
    <row r="186" spans="1:12" s="95" customFormat="1">
      <c r="A186" s="670"/>
      <c r="B186" s="670"/>
      <c r="C186" s="371" t="s">
        <v>1124</v>
      </c>
      <c r="D186" s="361">
        <v>0.3</v>
      </c>
      <c r="E186" s="655"/>
      <c r="F186" s="590"/>
      <c r="G186" s="590"/>
    </row>
    <row r="187" spans="1:12" s="95" customFormat="1">
      <c r="A187" s="670"/>
      <c r="B187" s="670"/>
      <c r="C187" s="371" t="s">
        <v>1125</v>
      </c>
      <c r="D187" s="361">
        <v>0.3</v>
      </c>
      <c r="E187" s="655"/>
      <c r="F187" s="590"/>
      <c r="G187" s="590"/>
    </row>
    <row r="188" spans="1:12" s="95" customFormat="1" ht="12" thickBot="1">
      <c r="A188" s="670"/>
      <c r="B188" s="670"/>
      <c r="C188" s="686" t="s">
        <v>1120</v>
      </c>
      <c r="D188" s="490">
        <f>AVERAGE(D180:D187)</f>
        <v>1.3625000000000003</v>
      </c>
      <c r="E188" s="655"/>
      <c r="F188" s="590"/>
      <c r="G188" s="590"/>
    </row>
    <row r="189" spans="1:12" ht="18" customHeight="1"/>
  </sheetData>
  <mergeCells count="70">
    <mergeCell ref="A111:C111"/>
    <mergeCell ref="A102:A108"/>
    <mergeCell ref="A92:A98"/>
    <mergeCell ref="A99:F99"/>
    <mergeCell ref="A101:G101"/>
    <mergeCell ref="A66:G66"/>
    <mergeCell ref="A67:A73"/>
    <mergeCell ref="A74:F74"/>
    <mergeCell ref="A76:G76"/>
    <mergeCell ref="A77:A83"/>
    <mergeCell ref="A86:C86"/>
    <mergeCell ref="A172:A177"/>
    <mergeCell ref="B172:G172"/>
    <mergeCell ref="E177:F177"/>
    <mergeCell ref="B37:D37"/>
    <mergeCell ref="E37:F37"/>
    <mergeCell ref="A126:G126"/>
    <mergeCell ref="A127:A133"/>
    <mergeCell ref="A134:F134"/>
    <mergeCell ref="A61:C61"/>
    <mergeCell ref="A51:F51"/>
    <mergeCell ref="A53:G53"/>
    <mergeCell ref="A54:A58"/>
    <mergeCell ref="A59:F59"/>
    <mergeCell ref="A84:F84"/>
    <mergeCell ref="A91:G91"/>
    <mergeCell ref="A116:G116"/>
    <mergeCell ref="A18:G18"/>
    <mergeCell ref="A26:A30"/>
    <mergeCell ref="C4:G4"/>
    <mergeCell ref="A1:A5"/>
    <mergeCell ref="B1:B3"/>
    <mergeCell ref="C5:G5"/>
    <mergeCell ref="A9:C9"/>
    <mergeCell ref="B12:B16"/>
    <mergeCell ref="C1:G1"/>
    <mergeCell ref="C2:G2"/>
    <mergeCell ref="C3:G3"/>
    <mergeCell ref="A20:A22"/>
    <mergeCell ref="A23:F23"/>
    <mergeCell ref="B19:C19"/>
    <mergeCell ref="A31:F31"/>
    <mergeCell ref="A25:G25"/>
    <mergeCell ref="A40:C40"/>
    <mergeCell ref="A45:G45"/>
    <mergeCell ref="A46:A50"/>
    <mergeCell ref="B35:D35"/>
    <mergeCell ref="E35:F35"/>
    <mergeCell ref="A33:D33"/>
    <mergeCell ref="E33:F33"/>
    <mergeCell ref="B34:D34"/>
    <mergeCell ref="E34:F34"/>
    <mergeCell ref="B36:D36"/>
    <mergeCell ref="E36:F36"/>
    <mergeCell ref="B161:B163"/>
    <mergeCell ref="A165:A170"/>
    <mergeCell ref="B165:G165"/>
    <mergeCell ref="A109:F109"/>
    <mergeCell ref="A151:A156"/>
    <mergeCell ref="B151:G151"/>
    <mergeCell ref="E156:F156"/>
    <mergeCell ref="A158:C158"/>
    <mergeCell ref="E149:F149"/>
    <mergeCell ref="A137:C137"/>
    <mergeCell ref="B140:B142"/>
    <mergeCell ref="A144:A149"/>
    <mergeCell ref="B144:G144"/>
    <mergeCell ref="E170:F170"/>
    <mergeCell ref="A117:A123"/>
    <mergeCell ref="A124:F124"/>
  </mergeCells>
  <printOptions horizontalCentered="1"/>
  <pageMargins left="0.39370078740157483" right="0.39370078740157483" top="0.78740157480314965" bottom="0.78740157480314965" header="0.39370078740157483" footer="0.59055118110236227"/>
  <pageSetup paperSize="9" scale="75" orientation="landscape" horizontalDpi="4294967293" verticalDpi="4294967293" r:id="rId1"/>
  <headerFooter alignWithMargins="0">
    <oddFooter>Página &amp;P de &amp;N</oddFooter>
  </headerFooter>
  <drawing r:id="rId2"/>
  <legacyDrawing r:id="rId3"/>
  <oleObjects>
    <oleObject progId="Word.Picture.8" shapeId="20481" r:id="rId4"/>
  </oleObjects>
</worksheet>
</file>

<file path=xl/worksheets/sheet17.xml><?xml version="1.0" encoding="utf-8"?>
<worksheet xmlns="http://schemas.openxmlformats.org/spreadsheetml/2006/main" xmlns:r="http://schemas.openxmlformats.org/officeDocument/2006/relationships">
  <sheetPr>
    <tabColor rgb="FFFFFF00"/>
  </sheetPr>
  <dimension ref="A1:H35"/>
  <sheetViews>
    <sheetView view="pageBreakPreview" topLeftCell="A19" workbookViewId="0">
      <selection activeCell="F18" sqref="F18"/>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15.5703125" style="82" bestFit="1" customWidth="1"/>
    <col min="6" max="6" width="15.140625" style="83" customWidth="1"/>
    <col min="7" max="7" width="14.7109375" style="83" customWidth="1"/>
    <col min="8" max="8" width="15.140625" style="82" bestFit="1" customWidth="1"/>
    <col min="9" max="16384" width="9.140625" style="82"/>
  </cols>
  <sheetData>
    <row r="1" spans="1:8" ht="12" thickBot="1">
      <c r="A1" s="903"/>
      <c r="B1" s="927" t="s">
        <v>947</v>
      </c>
      <c r="C1" s="974" t="s">
        <v>154</v>
      </c>
      <c r="D1" s="974"/>
      <c r="E1" s="974"/>
      <c r="F1" s="974"/>
      <c r="G1" s="974"/>
    </row>
    <row r="2" spans="1:8" ht="12" thickBot="1">
      <c r="A2" s="903"/>
      <c r="B2" s="927"/>
      <c r="C2" s="974" t="s">
        <v>945</v>
      </c>
      <c r="D2" s="974"/>
      <c r="E2" s="974"/>
      <c r="F2" s="974"/>
      <c r="G2" s="974"/>
    </row>
    <row r="3" spans="1:8" ht="12" thickBot="1">
      <c r="A3" s="903"/>
      <c r="B3" s="927"/>
      <c r="C3" s="974" t="s">
        <v>946</v>
      </c>
      <c r="D3" s="974"/>
      <c r="E3" s="974"/>
      <c r="F3" s="974"/>
      <c r="G3" s="974"/>
    </row>
    <row r="4" spans="1:8" ht="13.5" thickBot="1">
      <c r="A4" s="903"/>
      <c r="B4" s="547" t="s">
        <v>948</v>
      </c>
      <c r="C4" s="974" t="s">
        <v>722</v>
      </c>
      <c r="D4" s="974"/>
      <c r="E4" s="974"/>
      <c r="F4" s="974"/>
      <c r="G4" s="974"/>
    </row>
    <row r="5" spans="1:8" ht="33" customHeight="1" thickBot="1">
      <c r="A5" s="903"/>
      <c r="B5" s="548" t="s">
        <v>949</v>
      </c>
      <c r="C5" s="974" t="s">
        <v>1112</v>
      </c>
      <c r="D5" s="974"/>
      <c r="E5" s="974"/>
      <c r="F5" s="974"/>
      <c r="G5" s="974"/>
    </row>
    <row r="6" spans="1:8" ht="12" thickBot="1">
      <c r="B6" s="85"/>
      <c r="C6" s="86"/>
      <c r="D6" s="86"/>
      <c r="E6" s="85"/>
      <c r="F6" s="535" t="s">
        <v>1185</v>
      </c>
    </row>
    <row r="7" spans="1:8" s="95" customFormat="1" ht="12" thickBot="1">
      <c r="A7" s="87"/>
      <c r="B7" s="88"/>
      <c r="C7" s="89"/>
      <c r="D7" s="90"/>
      <c r="E7" s="91"/>
      <c r="F7" s="92" t="s">
        <v>968</v>
      </c>
      <c r="G7" s="93"/>
      <c r="H7" s="94"/>
    </row>
    <row r="8" spans="1:8" ht="12" thickBot="1">
      <c r="A8" s="341"/>
      <c r="B8" s="443"/>
      <c r="C8" s="443"/>
      <c r="D8" s="343"/>
      <c r="E8" s="130"/>
      <c r="F8" s="175"/>
      <c r="G8" s="175"/>
    </row>
    <row r="9" spans="1:8" ht="12" thickBot="1">
      <c r="A9" s="908"/>
      <c r="B9" s="908"/>
      <c r="C9" s="908"/>
      <c r="D9" s="101" t="s">
        <v>726</v>
      </c>
      <c r="E9" s="101" t="s">
        <v>727</v>
      </c>
      <c r="F9" s="131" t="s">
        <v>728</v>
      </c>
      <c r="G9" s="131" t="s">
        <v>729</v>
      </c>
      <c r="H9" s="344"/>
    </row>
    <row r="10" spans="1:8" s="95" customFormat="1" ht="57" thickBot="1">
      <c r="A10" s="861" t="s">
        <v>773</v>
      </c>
      <c r="B10" s="861" t="s">
        <v>1016</v>
      </c>
      <c r="C10" s="857" t="s">
        <v>996</v>
      </c>
      <c r="D10" s="696">
        <f>D14</f>
        <v>60</v>
      </c>
      <c r="E10" s="856" t="s">
        <v>734</v>
      </c>
      <c r="F10" s="758">
        <v>146.44</v>
      </c>
      <c r="G10" s="758">
        <f>TRUNC(D10*F10,2)</f>
        <v>8786.4</v>
      </c>
      <c r="H10" s="94"/>
    </row>
    <row r="11" spans="1:8" ht="12" thickBot="1">
      <c r="A11" s="134"/>
      <c r="B11" s="135"/>
      <c r="C11" s="136"/>
      <c r="D11" s="135"/>
      <c r="E11" s="137"/>
      <c r="F11" s="138"/>
      <c r="G11" s="138"/>
    </row>
    <row r="12" spans="1:8">
      <c r="A12" s="82"/>
      <c r="B12" s="991" t="s">
        <v>740</v>
      </c>
      <c r="C12" s="398" t="s">
        <v>961</v>
      </c>
      <c r="D12" s="345">
        <v>60</v>
      </c>
      <c r="E12" s="532" t="s">
        <v>734</v>
      </c>
      <c r="F12" s="175"/>
      <c r="G12" s="175"/>
    </row>
    <row r="13" spans="1:8">
      <c r="A13" s="341"/>
      <c r="B13" s="993"/>
      <c r="C13" s="399" t="s">
        <v>962</v>
      </c>
      <c r="D13" s="422">
        <v>1</v>
      </c>
      <c r="E13" s="533" t="s">
        <v>838</v>
      </c>
      <c r="F13" s="175"/>
      <c r="G13" s="175"/>
    </row>
    <row r="14" spans="1:8" ht="15.75" customHeight="1" thickBot="1">
      <c r="A14" s="341"/>
      <c r="B14" s="994"/>
      <c r="C14" s="400" t="s">
        <v>963</v>
      </c>
      <c r="D14" s="401">
        <f>D12*D13</f>
        <v>60</v>
      </c>
      <c r="E14" s="534" t="s">
        <v>734</v>
      </c>
      <c r="F14" s="175"/>
      <c r="G14" s="175"/>
    </row>
    <row r="15" spans="1:8" ht="12" thickBot="1"/>
    <row r="16" spans="1:8" ht="12" thickBot="1">
      <c r="A16" s="908"/>
      <c r="B16" s="908"/>
      <c r="C16" s="908"/>
      <c r="D16" s="101" t="s">
        <v>726</v>
      </c>
      <c r="E16" s="101" t="s">
        <v>727</v>
      </c>
      <c r="F16" s="131" t="s">
        <v>728</v>
      </c>
      <c r="G16" s="131" t="s">
        <v>729</v>
      </c>
      <c r="H16" s="344"/>
    </row>
    <row r="17" spans="1:8" s="95" customFormat="1" ht="12" thickBot="1">
      <c r="A17" s="861" t="s">
        <v>773</v>
      </c>
      <c r="B17" s="861" t="s">
        <v>1018</v>
      </c>
      <c r="C17" s="857" t="s">
        <v>995</v>
      </c>
      <c r="D17" s="696">
        <f>D21</f>
        <v>558</v>
      </c>
      <c r="E17" s="856" t="s">
        <v>734</v>
      </c>
      <c r="F17" s="758">
        <v>287.02</v>
      </c>
      <c r="G17" s="758">
        <f>TRUNC(D17*F17,2)</f>
        <v>160157.16</v>
      </c>
      <c r="H17" s="94"/>
    </row>
    <row r="18" spans="1:8" ht="12" thickBot="1">
      <c r="A18" s="134"/>
      <c r="B18" s="135"/>
      <c r="C18" s="136"/>
      <c r="D18" s="135"/>
      <c r="E18" s="137"/>
      <c r="F18" s="138"/>
      <c r="G18" s="138"/>
    </row>
    <row r="19" spans="1:8">
      <c r="A19" s="82"/>
      <c r="B19" s="991" t="s">
        <v>740</v>
      </c>
      <c r="C19" s="398" t="s">
        <v>961</v>
      </c>
      <c r="D19" s="345">
        <v>558</v>
      </c>
      <c r="E19" s="532" t="s">
        <v>734</v>
      </c>
      <c r="F19" s="175"/>
      <c r="G19" s="175"/>
    </row>
    <row r="20" spans="1:8">
      <c r="A20" s="341"/>
      <c r="B20" s="993"/>
      <c r="C20" s="399" t="s">
        <v>962</v>
      </c>
      <c r="D20" s="422">
        <v>1</v>
      </c>
      <c r="E20" s="533" t="s">
        <v>838</v>
      </c>
      <c r="F20" s="175"/>
      <c r="G20" s="175"/>
    </row>
    <row r="21" spans="1:8" ht="15.75" customHeight="1" thickBot="1">
      <c r="A21" s="341"/>
      <c r="B21" s="994"/>
      <c r="C21" s="400" t="s">
        <v>963</v>
      </c>
      <c r="D21" s="401">
        <f>D19*D20</f>
        <v>558</v>
      </c>
      <c r="E21" s="534" t="s">
        <v>734</v>
      </c>
      <c r="F21" s="175"/>
      <c r="G21" s="175"/>
    </row>
    <row r="22" spans="1:8" ht="12" thickBot="1"/>
    <row r="23" spans="1:8" ht="12" thickBot="1">
      <c r="A23" s="908"/>
      <c r="B23" s="908"/>
      <c r="C23" s="908"/>
      <c r="D23" s="101" t="s">
        <v>726</v>
      </c>
      <c r="E23" s="101" t="s">
        <v>727</v>
      </c>
      <c r="F23" s="131" t="s">
        <v>728</v>
      </c>
      <c r="G23" s="131" t="s">
        <v>729</v>
      </c>
      <c r="H23" s="344"/>
    </row>
    <row r="24" spans="1:8" s="95" customFormat="1" ht="23.25" thickBot="1">
      <c r="A24" s="861" t="s">
        <v>773</v>
      </c>
      <c r="B24" s="861" t="s">
        <v>1017</v>
      </c>
      <c r="C24" s="857" t="s">
        <v>994</v>
      </c>
      <c r="D24" s="696">
        <f>D28</f>
        <v>123</v>
      </c>
      <c r="E24" s="856" t="s">
        <v>734</v>
      </c>
      <c r="F24" s="758">
        <v>65</v>
      </c>
      <c r="G24" s="758">
        <f>TRUNC(D24*F24,2)</f>
        <v>7995</v>
      </c>
      <c r="H24" s="94"/>
    </row>
    <row r="25" spans="1:8" ht="12" thickBot="1">
      <c r="A25" s="134"/>
      <c r="B25" s="135"/>
      <c r="C25" s="136"/>
      <c r="D25" s="135"/>
      <c r="E25" s="137"/>
      <c r="F25" s="138"/>
      <c r="G25" s="138"/>
    </row>
    <row r="26" spans="1:8">
      <c r="A26" s="82"/>
      <c r="B26" s="991" t="s">
        <v>740</v>
      </c>
      <c r="C26" s="398" t="s">
        <v>964</v>
      </c>
      <c r="D26" s="345">
        <v>123</v>
      </c>
      <c r="E26" s="532" t="s">
        <v>734</v>
      </c>
      <c r="F26" s="175"/>
      <c r="G26" s="175"/>
    </row>
    <row r="27" spans="1:8">
      <c r="A27" s="341"/>
      <c r="B27" s="993"/>
      <c r="C27" s="399" t="s">
        <v>962</v>
      </c>
      <c r="D27" s="422">
        <v>1</v>
      </c>
      <c r="E27" s="533" t="s">
        <v>838</v>
      </c>
      <c r="F27" s="175"/>
      <c r="G27" s="175"/>
    </row>
    <row r="28" spans="1:8" ht="15.75" customHeight="1" thickBot="1">
      <c r="A28" s="341"/>
      <c r="B28" s="994"/>
      <c r="C28" s="400" t="s">
        <v>963</v>
      </c>
      <c r="D28" s="401">
        <f>D26*D27</f>
        <v>123</v>
      </c>
      <c r="E28" s="534" t="s">
        <v>734</v>
      </c>
      <c r="F28" s="175"/>
      <c r="G28" s="175"/>
    </row>
    <row r="29" spans="1:8" ht="12" thickBot="1"/>
    <row r="30" spans="1:8" ht="12" thickBot="1">
      <c r="A30" s="908"/>
      <c r="B30" s="908"/>
      <c r="C30" s="908"/>
      <c r="D30" s="101" t="s">
        <v>726</v>
      </c>
      <c r="E30" s="101" t="s">
        <v>727</v>
      </c>
      <c r="F30" s="131" t="s">
        <v>728</v>
      </c>
      <c r="G30" s="131" t="s">
        <v>729</v>
      </c>
      <c r="H30" s="344"/>
    </row>
    <row r="31" spans="1:8" s="95" customFormat="1" ht="45.75" thickBot="1">
      <c r="A31" s="861" t="s">
        <v>773</v>
      </c>
      <c r="B31" s="861" t="s">
        <v>1019</v>
      </c>
      <c r="C31" s="857" t="s">
        <v>1015</v>
      </c>
      <c r="D31" s="696">
        <f>D35</f>
        <v>129</v>
      </c>
      <c r="E31" s="856" t="s">
        <v>734</v>
      </c>
      <c r="F31" s="758">
        <v>69</v>
      </c>
      <c r="G31" s="758">
        <f>TRUNC(D31*F31,2)</f>
        <v>8901</v>
      </c>
      <c r="H31" s="94"/>
    </row>
    <row r="32" spans="1:8" ht="12" thickBot="1">
      <c r="A32" s="134"/>
      <c r="B32" s="135"/>
      <c r="C32" s="136"/>
      <c r="D32" s="135"/>
      <c r="E32" s="137"/>
      <c r="F32" s="138"/>
      <c r="G32" s="138"/>
    </row>
    <row r="33" spans="1:7">
      <c r="A33" s="82"/>
      <c r="B33" s="991" t="s">
        <v>740</v>
      </c>
      <c r="C33" s="398" t="s">
        <v>964</v>
      </c>
      <c r="D33" s="345">
        <v>129</v>
      </c>
      <c r="E33" s="532" t="s">
        <v>734</v>
      </c>
      <c r="F33" s="175"/>
      <c r="G33" s="175"/>
    </row>
    <row r="34" spans="1:7">
      <c r="A34" s="341"/>
      <c r="B34" s="993"/>
      <c r="C34" s="399" t="s">
        <v>962</v>
      </c>
      <c r="D34" s="422">
        <v>1</v>
      </c>
      <c r="E34" s="533" t="s">
        <v>838</v>
      </c>
      <c r="F34" s="175"/>
      <c r="G34" s="175"/>
    </row>
    <row r="35" spans="1:7" ht="15.75" customHeight="1" thickBot="1">
      <c r="A35" s="341"/>
      <c r="B35" s="994"/>
      <c r="C35" s="400" t="s">
        <v>963</v>
      </c>
      <c r="D35" s="401">
        <f>D33*D34</f>
        <v>129</v>
      </c>
      <c r="E35" s="534" t="s">
        <v>734</v>
      </c>
      <c r="F35" s="175"/>
      <c r="G35" s="175"/>
    </row>
  </sheetData>
  <mergeCells count="15">
    <mergeCell ref="B33:B35"/>
    <mergeCell ref="A1:A5"/>
    <mergeCell ref="B1:B3"/>
    <mergeCell ref="C5:G5"/>
    <mergeCell ref="A9:C9"/>
    <mergeCell ref="B12:B14"/>
    <mergeCell ref="B19:B21"/>
    <mergeCell ref="B26:B28"/>
    <mergeCell ref="C1:G1"/>
    <mergeCell ref="C2:G2"/>
    <mergeCell ref="C3:G3"/>
    <mergeCell ref="C4:G4"/>
    <mergeCell ref="A16:C16"/>
    <mergeCell ref="A23:C23"/>
    <mergeCell ref="A30:C30"/>
  </mergeCells>
  <printOptions horizontalCentered="1"/>
  <pageMargins left="0.39370078740157483" right="0.39370078740157483" top="0.78740157480314965" bottom="0.78740157480314965" header="0.39370078740157483" footer="0.59055118110236227"/>
  <pageSetup paperSize="9" scale="80" orientation="landscape" horizontalDpi="4294967293" verticalDpi="4294967293" r:id="rId1"/>
  <headerFooter alignWithMargins="0">
    <oddFooter>Página &amp;P de &amp;N</oddFooter>
  </headerFooter>
  <drawing r:id="rId2"/>
  <legacyDrawing r:id="rId3"/>
  <oleObjects>
    <oleObject progId="Word.Picture.8" shapeId="25601" r:id="rId4"/>
  </oleObjects>
</worksheet>
</file>

<file path=xl/worksheets/sheet18.xml><?xml version="1.0" encoding="utf-8"?>
<worksheet xmlns="http://schemas.openxmlformats.org/spreadsheetml/2006/main" xmlns:r="http://schemas.openxmlformats.org/officeDocument/2006/relationships">
  <sheetPr>
    <tabColor rgb="FFFFFF00"/>
  </sheetPr>
  <dimension ref="A1:L82"/>
  <sheetViews>
    <sheetView view="pageBreakPreview" topLeftCell="A67" workbookViewId="0">
      <selection activeCell="D39" sqref="D39"/>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15.5703125" style="82" bestFit="1" customWidth="1"/>
    <col min="6" max="6" width="15.140625" style="83" customWidth="1"/>
    <col min="7" max="7" width="14.7109375" style="83" customWidth="1"/>
    <col min="8" max="8" width="15.140625" style="82" bestFit="1" customWidth="1"/>
    <col min="9" max="16384" width="9.140625" style="82"/>
  </cols>
  <sheetData>
    <row r="1" spans="1:8" ht="12" thickBot="1">
      <c r="A1" s="903"/>
      <c r="B1" s="927" t="s">
        <v>947</v>
      </c>
      <c r="C1" s="974" t="s">
        <v>154</v>
      </c>
      <c r="D1" s="974"/>
      <c r="E1" s="974"/>
      <c r="F1" s="974"/>
      <c r="G1" s="974"/>
    </row>
    <row r="2" spans="1:8" ht="12" thickBot="1">
      <c r="A2" s="903"/>
      <c r="B2" s="927"/>
      <c r="C2" s="974" t="s">
        <v>945</v>
      </c>
      <c r="D2" s="974"/>
      <c r="E2" s="974"/>
      <c r="F2" s="974"/>
      <c r="G2" s="974"/>
    </row>
    <row r="3" spans="1:8" ht="12" thickBot="1">
      <c r="A3" s="903"/>
      <c r="B3" s="927"/>
      <c r="C3" s="974" t="s">
        <v>946</v>
      </c>
      <c r="D3" s="974"/>
      <c r="E3" s="974"/>
      <c r="F3" s="974"/>
      <c r="G3" s="974"/>
    </row>
    <row r="4" spans="1:8" ht="13.5" thickBot="1">
      <c r="A4" s="903"/>
      <c r="B4" s="547" t="s">
        <v>948</v>
      </c>
      <c r="C4" s="974" t="s">
        <v>722</v>
      </c>
      <c r="D4" s="974"/>
      <c r="E4" s="974"/>
      <c r="F4" s="974"/>
      <c r="G4" s="974"/>
    </row>
    <row r="5" spans="1:8" ht="33" customHeight="1" thickBot="1">
      <c r="A5" s="903"/>
      <c r="B5" s="548" t="s">
        <v>949</v>
      </c>
      <c r="C5" s="974" t="s">
        <v>1112</v>
      </c>
      <c r="D5" s="974"/>
      <c r="E5" s="974"/>
      <c r="F5" s="974"/>
      <c r="G5" s="974"/>
    </row>
    <row r="6" spans="1:8" ht="12" thickBot="1">
      <c r="B6" s="85"/>
      <c r="C6" s="86"/>
      <c r="D6" s="86"/>
      <c r="E6" s="85"/>
      <c r="F6" s="535" t="s">
        <v>1185</v>
      </c>
    </row>
    <row r="7" spans="1:8" s="95" customFormat="1" ht="12" thickBot="1">
      <c r="A7" s="87"/>
      <c r="B7" s="88"/>
      <c r="C7" s="89"/>
      <c r="D7" s="90"/>
      <c r="E7" s="91"/>
      <c r="F7" s="92" t="s">
        <v>968</v>
      </c>
      <c r="G7" s="93"/>
      <c r="H7" s="94"/>
    </row>
    <row r="8" spans="1:8" ht="12" thickBot="1">
      <c r="A8" s="129"/>
      <c r="B8" s="350"/>
      <c r="C8" s="129"/>
      <c r="D8" s="351"/>
      <c r="E8" s="129"/>
      <c r="F8" s="129"/>
      <c r="G8" s="129"/>
      <c r="H8" s="344"/>
    </row>
    <row r="9" spans="1:8" s="95" customFormat="1" ht="12" thickBot="1">
      <c r="A9" s="908"/>
      <c r="B9" s="908"/>
      <c r="C9" s="908"/>
      <c r="D9" s="101" t="s">
        <v>726</v>
      </c>
      <c r="E9" s="101" t="s">
        <v>727</v>
      </c>
      <c r="F9" s="131" t="s">
        <v>728</v>
      </c>
      <c r="G9" s="131" t="s">
        <v>729</v>
      </c>
      <c r="H9" s="94"/>
    </row>
    <row r="10" spans="1:8" ht="25.5" customHeight="1" thickBot="1">
      <c r="A10" s="755" t="s">
        <v>730</v>
      </c>
      <c r="B10" s="863" t="s">
        <v>1020</v>
      </c>
      <c r="C10" s="857" t="s">
        <v>874</v>
      </c>
      <c r="D10" s="696">
        <f>D20</f>
        <v>82704</v>
      </c>
      <c r="E10" s="856" t="s">
        <v>765</v>
      </c>
      <c r="F10" s="758">
        <f>G36</f>
        <v>2.82</v>
      </c>
      <c r="G10" s="758">
        <f>TRUNC(D10*F10,2)</f>
        <v>233225.28</v>
      </c>
      <c r="H10" s="344"/>
    </row>
    <row r="11" spans="1:8" ht="18" customHeight="1" thickBot="1">
      <c r="A11" s="341"/>
      <c r="B11" s="342"/>
      <c r="C11" s="342"/>
      <c r="D11" s="342"/>
      <c r="E11" s="130"/>
      <c r="F11" s="175"/>
      <c r="G11" s="175"/>
      <c r="H11" s="344"/>
    </row>
    <row r="12" spans="1:8">
      <c r="B12" s="997" t="s">
        <v>740</v>
      </c>
      <c r="C12" s="398" t="s">
        <v>875</v>
      </c>
      <c r="D12" s="447">
        <f>'BRAÇO - ONE'!D10</f>
        <v>6385</v>
      </c>
      <c r="E12" s="456" t="s">
        <v>813</v>
      </c>
      <c r="F12" s="175"/>
      <c r="G12" s="175"/>
      <c r="H12" s="344"/>
    </row>
    <row r="13" spans="1:8" ht="15" customHeight="1">
      <c r="B13" s="998"/>
      <c r="C13" s="457" t="s">
        <v>876</v>
      </c>
      <c r="D13" s="449">
        <f>'BRAÇO - ONE'!D31</f>
        <v>9406</v>
      </c>
      <c r="E13" s="338" t="s">
        <v>813</v>
      </c>
      <c r="F13" s="175"/>
      <c r="G13" s="175"/>
      <c r="H13" s="344"/>
    </row>
    <row r="14" spans="1:8" ht="15" customHeight="1">
      <c r="B14" s="998"/>
      <c r="C14" s="457" t="s">
        <v>877</v>
      </c>
      <c r="D14" s="449">
        <f>'BRAÇO - ONE'!D40</f>
        <v>1500</v>
      </c>
      <c r="E14" s="338" t="s">
        <v>813</v>
      </c>
      <c r="F14" s="175"/>
      <c r="G14" s="175"/>
      <c r="H14" s="344"/>
    </row>
    <row r="15" spans="1:8" ht="15" customHeight="1">
      <c r="B15" s="998"/>
      <c r="C15" s="457" t="s">
        <v>878</v>
      </c>
      <c r="D15" s="449">
        <v>3</v>
      </c>
      <c r="E15" s="338" t="s">
        <v>765</v>
      </c>
      <c r="F15" s="175"/>
      <c r="G15" s="175"/>
      <c r="H15" s="344"/>
    </row>
    <row r="16" spans="1:8" ht="18" customHeight="1">
      <c r="B16" s="998"/>
      <c r="C16" s="457" t="s">
        <v>879</v>
      </c>
      <c r="D16" s="449">
        <v>5</v>
      </c>
      <c r="E16" s="338" t="s">
        <v>765</v>
      </c>
      <c r="F16" s="175"/>
      <c r="G16" s="175"/>
      <c r="H16" s="344"/>
    </row>
    <row r="17" spans="1:12" ht="18" customHeight="1">
      <c r="B17" s="998"/>
      <c r="C17" s="457" t="s">
        <v>880</v>
      </c>
      <c r="D17" s="449">
        <v>6</v>
      </c>
      <c r="E17" s="338" t="s">
        <v>765</v>
      </c>
      <c r="F17" s="175"/>
      <c r="G17" s="175"/>
      <c r="H17" s="344"/>
    </row>
    <row r="18" spans="1:12" ht="18" customHeight="1">
      <c r="B18" s="998"/>
      <c r="C18" s="458" t="s">
        <v>881</v>
      </c>
      <c r="D18" s="459">
        <f>(D12*D15)+(D13*D16)+(D14*D17)</f>
        <v>75185</v>
      </c>
      <c r="E18" s="460" t="s">
        <v>765</v>
      </c>
      <c r="F18" s="175"/>
      <c r="G18" s="175"/>
      <c r="H18" s="344"/>
    </row>
    <row r="19" spans="1:12" ht="18" customHeight="1">
      <c r="B19" s="998"/>
      <c r="C19" s="458" t="s">
        <v>882</v>
      </c>
      <c r="D19" s="461">
        <v>0.1</v>
      </c>
      <c r="E19" s="460" t="s">
        <v>838</v>
      </c>
      <c r="F19" s="175"/>
      <c r="G19" s="175"/>
      <c r="H19" s="344"/>
    </row>
    <row r="20" spans="1:12" ht="18" customHeight="1" thickBot="1">
      <c r="B20" s="999"/>
      <c r="C20" s="462" t="s">
        <v>883</v>
      </c>
      <c r="D20" s="463">
        <f>ROUND(D18+(D18*D19),0)</f>
        <v>82704</v>
      </c>
      <c r="E20" s="340" t="s">
        <v>765</v>
      </c>
      <c r="F20" s="175"/>
      <c r="G20" s="175"/>
      <c r="H20" s="344"/>
    </row>
    <row r="21" spans="1:12" s="95" customFormat="1" ht="12" thickBot="1">
      <c r="B21" s="464"/>
      <c r="C21" s="225"/>
      <c r="D21" s="178"/>
      <c r="E21" s="465"/>
      <c r="F21" s="155"/>
      <c r="G21" s="155"/>
      <c r="H21" s="94"/>
      <c r="I21" s="145"/>
      <c r="J21" s="145"/>
      <c r="K21" s="145"/>
      <c r="L21" s="145"/>
    </row>
    <row r="22" spans="1:12" s="95" customFormat="1" ht="12" thickBot="1">
      <c r="A22" s="1015" t="s">
        <v>870</v>
      </c>
      <c r="B22" s="1030" t="s">
        <v>1085</v>
      </c>
      <c r="C22" s="1031"/>
      <c r="D22" s="1031"/>
      <c r="E22" s="1031"/>
      <c r="F22" s="1031"/>
      <c r="G22" s="1032"/>
      <c r="H22" s="94"/>
      <c r="I22" s="145"/>
      <c r="J22" s="145"/>
      <c r="K22" s="145"/>
      <c r="L22" s="145"/>
    </row>
    <row r="23" spans="1:12" s="95" customFormat="1" ht="15.75" customHeight="1" thickBot="1">
      <c r="A23" s="1016"/>
      <c r="B23" s="466" t="s">
        <v>830</v>
      </c>
      <c r="C23" s="466" t="s">
        <v>723</v>
      </c>
      <c r="D23" s="467" t="s">
        <v>831</v>
      </c>
      <c r="E23" s="468" t="s">
        <v>725</v>
      </c>
      <c r="F23" s="92" t="s">
        <v>728</v>
      </c>
      <c r="G23" s="92" t="s">
        <v>729</v>
      </c>
      <c r="H23" s="94"/>
      <c r="I23" s="145"/>
      <c r="J23" s="145"/>
      <c r="K23" s="145"/>
      <c r="L23" s="145"/>
    </row>
    <row r="24" spans="1:12" s="95" customFormat="1" ht="15" customHeight="1">
      <c r="A24" s="1016"/>
      <c r="B24" s="469" t="s">
        <v>884</v>
      </c>
      <c r="C24" s="213" t="s">
        <v>885</v>
      </c>
      <c r="D24" s="160" t="s">
        <v>813</v>
      </c>
      <c r="E24" s="408">
        <v>1</v>
      </c>
      <c r="F24" s="470">
        <v>2.82</v>
      </c>
      <c r="G24" s="470">
        <f>TRUNC(F24*E24,2)</f>
        <v>2.82</v>
      </c>
      <c r="H24" s="94"/>
      <c r="I24" s="145"/>
      <c r="J24" s="145"/>
      <c r="K24" s="145"/>
      <c r="L24" s="145"/>
    </row>
    <row r="25" spans="1:12" s="95" customFormat="1" ht="15" customHeight="1">
      <c r="A25" s="1016"/>
      <c r="B25" s="471" t="s">
        <v>871</v>
      </c>
      <c r="C25" s="215" t="s">
        <v>886</v>
      </c>
      <c r="D25" s="165" t="s">
        <v>835</v>
      </c>
      <c r="E25" s="411">
        <v>0.3</v>
      </c>
      <c r="F25" s="472">
        <v>11.86</v>
      </c>
      <c r="G25" s="472">
        <f>TRUNC(F25*E25,2)+0.01</f>
        <v>3.5599999999999996</v>
      </c>
      <c r="H25" s="94"/>
      <c r="I25" s="145"/>
      <c r="J25" s="145"/>
      <c r="K25" s="145"/>
      <c r="L25" s="145"/>
    </row>
    <row r="26" spans="1:12" s="95" customFormat="1" ht="15" customHeight="1">
      <c r="A26" s="1016"/>
      <c r="B26" s="471" t="s">
        <v>1032</v>
      </c>
      <c r="C26" s="215" t="s">
        <v>887</v>
      </c>
      <c r="D26" s="165" t="s">
        <v>835</v>
      </c>
      <c r="E26" s="411">
        <v>0.3</v>
      </c>
      <c r="F26" s="472">
        <v>19.18</v>
      </c>
      <c r="G26" s="472">
        <f>TRUNC(F26*E26,2)</f>
        <v>5.75</v>
      </c>
      <c r="H26" s="94"/>
      <c r="I26" s="145"/>
      <c r="J26" s="145"/>
      <c r="K26" s="145"/>
      <c r="L26" s="145"/>
    </row>
    <row r="27" spans="1:12" s="95" customFormat="1" ht="22.5">
      <c r="A27" s="1016"/>
      <c r="B27" s="640" t="s">
        <v>836</v>
      </c>
      <c r="C27" s="641" t="s">
        <v>837</v>
      </c>
      <c r="D27" s="594" t="s">
        <v>838</v>
      </c>
      <c r="E27" s="595">
        <v>1</v>
      </c>
      <c r="F27" s="596">
        <v>9.31</v>
      </c>
      <c r="G27" s="596">
        <f>TRUNC(F27*E27*0.03,2)+0.01</f>
        <v>0.28000000000000003</v>
      </c>
      <c r="H27" s="94"/>
      <c r="I27" s="145"/>
      <c r="J27" s="145"/>
      <c r="K27" s="145"/>
      <c r="L27" s="145"/>
    </row>
    <row r="28" spans="1:12" s="95" customFormat="1" ht="15.75" customHeight="1" thickBot="1">
      <c r="A28" s="1017"/>
      <c r="B28" s="1035" t="s">
        <v>959</v>
      </c>
      <c r="C28" s="1058"/>
      <c r="D28" s="1058"/>
      <c r="E28" s="1058"/>
      <c r="F28" s="1059"/>
      <c r="G28" s="512">
        <f>SUM(G24:G27)</f>
        <v>12.409999999999998</v>
      </c>
      <c r="H28" s="94"/>
      <c r="I28" s="145"/>
      <c r="J28" s="145"/>
      <c r="K28" s="145"/>
      <c r="L28" s="145"/>
    </row>
    <row r="29" spans="1:12" s="95" customFormat="1" ht="12" thickBot="1">
      <c r="B29" s="610"/>
      <c r="C29" s="403"/>
      <c r="D29" s="153"/>
      <c r="E29" s="154"/>
      <c r="F29" s="182"/>
      <c r="G29" s="182"/>
      <c r="H29" s="94"/>
      <c r="I29" s="145"/>
      <c r="J29" s="145"/>
      <c r="K29" s="145"/>
      <c r="L29" s="145"/>
    </row>
    <row r="30" spans="1:12" s="95" customFormat="1" ht="12" thickBot="1">
      <c r="A30" s="1015" t="s">
        <v>870</v>
      </c>
      <c r="B30" s="1030" t="s">
        <v>888</v>
      </c>
      <c r="C30" s="1031"/>
      <c r="D30" s="1031"/>
      <c r="E30" s="1031"/>
      <c r="F30" s="1031"/>
      <c r="G30" s="1032"/>
      <c r="H30" s="94"/>
      <c r="I30" s="145"/>
      <c r="J30" s="145"/>
      <c r="K30" s="145"/>
      <c r="L30" s="145"/>
    </row>
    <row r="31" spans="1:12" s="95" customFormat="1" ht="12" thickBot="1">
      <c r="A31" s="1016"/>
      <c r="B31" s="466" t="s">
        <v>830</v>
      </c>
      <c r="C31" s="466" t="s">
        <v>723</v>
      </c>
      <c r="D31" s="467" t="s">
        <v>831</v>
      </c>
      <c r="E31" s="468" t="s">
        <v>725</v>
      </c>
      <c r="F31" s="92" t="s">
        <v>728</v>
      </c>
      <c r="G31" s="92" t="s">
        <v>729</v>
      </c>
      <c r="H31" s="94"/>
      <c r="I31" s="145"/>
      <c r="J31" s="145"/>
      <c r="K31" s="145"/>
      <c r="L31" s="145"/>
    </row>
    <row r="32" spans="1:12" s="95" customFormat="1">
      <c r="A32" s="1016"/>
      <c r="B32" s="469" t="s">
        <v>884</v>
      </c>
      <c r="C32" s="213" t="s">
        <v>885</v>
      </c>
      <c r="D32" s="160" t="s">
        <v>813</v>
      </c>
      <c r="E32" s="408">
        <v>1</v>
      </c>
      <c r="F32" s="470">
        <v>2.82</v>
      </c>
      <c r="G32" s="470">
        <f>TRUNC(F32*E32,2)</f>
        <v>2.82</v>
      </c>
      <c r="H32" s="94"/>
      <c r="I32" s="145"/>
      <c r="J32" s="145"/>
      <c r="K32" s="145"/>
      <c r="L32" s="145"/>
    </row>
    <row r="33" spans="1:12" s="95" customFormat="1">
      <c r="A33" s="1016"/>
      <c r="B33" s="471" t="s">
        <v>871</v>
      </c>
      <c r="C33" s="215" t="s">
        <v>886</v>
      </c>
      <c r="D33" s="165" t="s">
        <v>835</v>
      </c>
      <c r="E33" s="411">
        <v>0</v>
      </c>
      <c r="F33" s="472">
        <v>11.86</v>
      </c>
      <c r="G33" s="472">
        <f>TRUNC(F33*E33,2)</f>
        <v>0</v>
      </c>
      <c r="H33" s="94"/>
      <c r="I33" s="145"/>
      <c r="J33" s="145"/>
      <c r="K33" s="145"/>
      <c r="L33" s="145"/>
    </row>
    <row r="34" spans="1:12" s="95" customFormat="1">
      <c r="A34" s="1016"/>
      <c r="B34" s="471" t="s">
        <v>1032</v>
      </c>
      <c r="C34" s="215" t="s">
        <v>887</v>
      </c>
      <c r="D34" s="165" t="s">
        <v>835</v>
      </c>
      <c r="E34" s="411">
        <v>0</v>
      </c>
      <c r="F34" s="472">
        <v>19.18</v>
      </c>
      <c r="G34" s="472">
        <f>TRUNC(F34*E34,2)</f>
        <v>0</v>
      </c>
      <c r="H34" s="94"/>
      <c r="I34" s="145"/>
      <c r="J34" s="145"/>
      <c r="K34" s="145"/>
      <c r="L34" s="145"/>
    </row>
    <row r="35" spans="1:12" s="95" customFormat="1" ht="22.5">
      <c r="A35" s="1016"/>
      <c r="B35" s="640" t="s">
        <v>836</v>
      </c>
      <c r="C35" s="641" t="s">
        <v>837</v>
      </c>
      <c r="D35" s="594" t="s">
        <v>838</v>
      </c>
      <c r="E35" s="595">
        <v>0</v>
      </c>
      <c r="F35" s="596">
        <v>9.31</v>
      </c>
      <c r="G35" s="596">
        <f>TRUNC(F35*E35*0.03,2)</f>
        <v>0</v>
      </c>
      <c r="H35" s="94"/>
      <c r="I35" s="145"/>
      <c r="J35" s="145"/>
      <c r="K35" s="145"/>
      <c r="L35" s="145"/>
    </row>
    <row r="36" spans="1:12" s="95" customFormat="1" ht="15.75" customHeight="1" thickBot="1">
      <c r="A36" s="1017"/>
      <c r="B36" s="1055" t="s">
        <v>960</v>
      </c>
      <c r="C36" s="1056"/>
      <c r="D36" s="1056"/>
      <c r="E36" s="1056"/>
      <c r="F36" s="1057"/>
      <c r="G36" s="513">
        <f>SUM(G32:G35)</f>
        <v>2.82</v>
      </c>
      <c r="H36" s="94"/>
      <c r="I36" s="145"/>
      <c r="J36" s="145"/>
      <c r="K36" s="145"/>
      <c r="L36" s="145"/>
    </row>
    <row r="37" spans="1:12" s="95" customFormat="1" ht="12" thickBot="1">
      <c r="B37" s="610"/>
      <c r="C37" s="403"/>
      <c r="D37" s="153"/>
      <c r="E37" s="154"/>
      <c r="F37" s="182"/>
      <c r="G37" s="182"/>
      <c r="H37" s="94"/>
      <c r="I37" s="145"/>
      <c r="J37" s="145"/>
      <c r="K37" s="145"/>
      <c r="L37" s="145"/>
    </row>
    <row r="38" spans="1:12" s="95" customFormat="1" ht="12" thickBot="1">
      <c r="A38" s="908"/>
      <c r="B38" s="908"/>
      <c r="C38" s="908"/>
      <c r="D38" s="101" t="s">
        <v>726</v>
      </c>
      <c r="E38" s="101" t="s">
        <v>727</v>
      </c>
      <c r="F38" s="131" t="s">
        <v>728</v>
      </c>
      <c r="G38" s="131" t="s">
        <v>729</v>
      </c>
      <c r="H38" s="94"/>
    </row>
    <row r="39" spans="1:12" s="95" customFormat="1" ht="34.5" thickBot="1">
      <c r="A39" s="755" t="s">
        <v>730</v>
      </c>
      <c r="B39" s="755" t="s">
        <v>1087</v>
      </c>
      <c r="C39" s="857" t="s">
        <v>900</v>
      </c>
      <c r="D39" s="696">
        <f>D43</f>
        <v>71996</v>
      </c>
      <c r="E39" s="755" t="s">
        <v>901</v>
      </c>
      <c r="F39" s="758">
        <f>G54</f>
        <v>2.8899999999999997</v>
      </c>
      <c r="G39" s="758">
        <f>TRUNC(F39*D39,2)</f>
        <v>208068.44</v>
      </c>
      <c r="H39" s="94"/>
    </row>
    <row r="40" spans="1:12" ht="12" thickBot="1">
      <c r="A40" s="473"/>
      <c r="B40" s="130"/>
      <c r="C40" s="81"/>
      <c r="D40" s="130"/>
      <c r="E40" s="344"/>
      <c r="F40" s="175"/>
      <c r="G40" s="175"/>
    </row>
    <row r="41" spans="1:12" s="476" customFormat="1" ht="15" customHeight="1">
      <c r="A41" s="1012" t="s">
        <v>740</v>
      </c>
      <c r="B41" s="951" t="s">
        <v>902</v>
      </c>
      <c r="C41" s="951"/>
      <c r="D41" s="357">
        <f>'OBRAS - GERAL'!J521</f>
        <v>65451</v>
      </c>
      <c r="E41" s="474" t="s">
        <v>813</v>
      </c>
      <c r="F41" s="333"/>
      <c r="G41" s="475"/>
    </row>
    <row r="42" spans="1:12" s="476" customFormat="1" ht="15" customHeight="1" thickBot="1">
      <c r="A42" s="1013"/>
      <c r="B42" s="1006" t="s">
        <v>903</v>
      </c>
      <c r="C42" s="1006"/>
      <c r="D42" s="597">
        <v>0.1</v>
      </c>
      <c r="E42" s="598" t="s">
        <v>838</v>
      </c>
      <c r="F42" s="333"/>
      <c r="G42" s="475"/>
    </row>
    <row r="43" spans="1:12" s="476" customFormat="1" ht="15" customHeight="1" thickBot="1">
      <c r="A43" s="1014"/>
      <c r="B43" s="1064" t="s">
        <v>899</v>
      </c>
      <c r="C43" s="1064"/>
      <c r="D43" s="420">
        <f>ROUND(D41+(D41*D42),0)</f>
        <v>71996</v>
      </c>
      <c r="E43" s="504" t="s">
        <v>813</v>
      </c>
      <c r="F43" s="333"/>
      <c r="G43" s="175"/>
    </row>
    <row r="44" spans="1:12" s="593" customFormat="1" ht="15" customHeight="1" thickBot="1">
      <c r="A44" s="507"/>
      <c r="B44" s="591"/>
      <c r="C44" s="591"/>
      <c r="D44" s="592"/>
      <c r="E44" s="589"/>
      <c r="F44" s="590"/>
      <c r="G44" s="590"/>
    </row>
    <row r="45" spans="1:12" s="95" customFormat="1" ht="12" thickBot="1">
      <c r="A45" s="1015" t="s">
        <v>870</v>
      </c>
      <c r="B45" s="1030" t="s">
        <v>1088</v>
      </c>
      <c r="C45" s="1031"/>
      <c r="D45" s="1031"/>
      <c r="E45" s="1031"/>
      <c r="F45" s="1031"/>
      <c r="G45" s="1032"/>
      <c r="H45" s="94"/>
      <c r="I45" s="145"/>
      <c r="J45" s="145"/>
      <c r="K45" s="145"/>
      <c r="L45" s="145"/>
    </row>
    <row r="46" spans="1:12" s="95" customFormat="1" ht="12" thickBot="1">
      <c r="A46" s="1016"/>
      <c r="B46" s="466" t="s">
        <v>830</v>
      </c>
      <c r="C46" s="466" t="s">
        <v>723</v>
      </c>
      <c r="D46" s="467" t="s">
        <v>831</v>
      </c>
      <c r="E46" s="468" t="s">
        <v>725</v>
      </c>
      <c r="F46" s="92" t="s">
        <v>728</v>
      </c>
      <c r="G46" s="92" t="s">
        <v>729</v>
      </c>
      <c r="H46" s="94"/>
      <c r="I46" s="145"/>
      <c r="J46" s="145"/>
      <c r="K46" s="145"/>
      <c r="L46" s="145"/>
    </row>
    <row r="47" spans="1:12" s="95" customFormat="1" ht="56.25">
      <c r="A47" s="1016"/>
      <c r="B47" s="471" t="s">
        <v>1089</v>
      </c>
      <c r="C47" s="215" t="s">
        <v>1090</v>
      </c>
      <c r="D47" s="165" t="s">
        <v>765</v>
      </c>
      <c r="E47" s="411">
        <v>1</v>
      </c>
      <c r="F47" s="168">
        <v>5.96</v>
      </c>
      <c r="G47" s="168">
        <f>F47*E47</f>
        <v>5.96</v>
      </c>
      <c r="H47" s="94"/>
      <c r="I47" s="145"/>
      <c r="J47" s="145"/>
      <c r="K47" s="145"/>
      <c r="L47" s="145"/>
    </row>
    <row r="48" spans="1:12" s="95" customFormat="1" ht="15.75" customHeight="1" thickBot="1">
      <c r="A48" s="1017"/>
      <c r="B48" s="1060" t="s">
        <v>959</v>
      </c>
      <c r="C48" s="1061"/>
      <c r="D48" s="1061"/>
      <c r="E48" s="1061"/>
      <c r="F48" s="1062"/>
      <c r="G48" s="512">
        <f>SUM(G47)</f>
        <v>5.96</v>
      </c>
      <c r="H48" s="94"/>
      <c r="I48" s="145"/>
      <c r="J48" s="145"/>
      <c r="K48" s="145"/>
      <c r="L48" s="145"/>
    </row>
    <row r="49" spans="1:12" s="635" customFormat="1" ht="12" thickBot="1">
      <c r="B49" s="636"/>
      <c r="C49" s="599"/>
      <c r="D49" s="630"/>
      <c r="E49" s="631"/>
      <c r="F49" s="438"/>
      <c r="G49" s="438"/>
      <c r="H49" s="637"/>
      <c r="I49" s="87"/>
      <c r="J49" s="87"/>
      <c r="K49" s="87"/>
      <c r="L49" s="87"/>
    </row>
    <row r="50" spans="1:12" s="95" customFormat="1" ht="12" thickBot="1">
      <c r="A50" s="1015" t="s">
        <v>870</v>
      </c>
      <c r="B50" s="1030" t="s">
        <v>1091</v>
      </c>
      <c r="C50" s="1031"/>
      <c r="D50" s="1031"/>
      <c r="E50" s="1031"/>
      <c r="F50" s="1031"/>
      <c r="G50" s="1032"/>
      <c r="H50" s="94"/>
      <c r="I50" s="145"/>
      <c r="J50" s="145"/>
      <c r="K50" s="145"/>
      <c r="L50" s="145"/>
    </row>
    <row r="51" spans="1:12" s="95" customFormat="1" ht="15.75" customHeight="1" thickBot="1">
      <c r="A51" s="1016"/>
      <c r="B51" s="466" t="s">
        <v>830</v>
      </c>
      <c r="C51" s="466" t="s">
        <v>723</v>
      </c>
      <c r="D51" s="467" t="s">
        <v>831</v>
      </c>
      <c r="E51" s="468" t="s">
        <v>725</v>
      </c>
      <c r="F51" s="92" t="s">
        <v>728</v>
      </c>
      <c r="G51" s="92" t="s">
        <v>729</v>
      </c>
      <c r="H51" s="94"/>
      <c r="I51" s="145"/>
      <c r="J51" s="145"/>
      <c r="K51" s="145"/>
      <c r="L51" s="145"/>
    </row>
    <row r="52" spans="1:12" s="95" customFormat="1" ht="57" thickBot="1">
      <c r="A52" s="1016"/>
      <c r="B52" s="632" t="s">
        <v>1089</v>
      </c>
      <c r="C52" s="215" t="s">
        <v>1090</v>
      </c>
      <c r="D52" s="165" t="s">
        <v>765</v>
      </c>
      <c r="E52" s="411">
        <v>0</v>
      </c>
      <c r="F52" s="168">
        <v>5.96</v>
      </c>
      <c r="G52" s="168">
        <f>F52*E52</f>
        <v>0</v>
      </c>
      <c r="H52" s="94"/>
      <c r="I52" s="145"/>
      <c r="J52" s="145"/>
      <c r="K52" s="145"/>
      <c r="L52" s="145"/>
    </row>
    <row r="53" spans="1:12" s="95" customFormat="1" ht="22.5">
      <c r="A53" s="1016"/>
      <c r="B53" s="633" t="s">
        <v>746</v>
      </c>
      <c r="C53" s="215" t="s">
        <v>1092</v>
      </c>
      <c r="D53" s="165" t="s">
        <v>765</v>
      </c>
      <c r="E53" s="411">
        <v>1</v>
      </c>
      <c r="F53" s="634">
        <f>D61</f>
        <v>2.8833333333333333</v>
      </c>
      <c r="G53" s="634">
        <f>TRUNC(F53*E53,2)+0.01</f>
        <v>2.8899999999999997</v>
      </c>
      <c r="H53" s="94"/>
      <c r="I53" s="145"/>
      <c r="J53" s="145"/>
      <c r="K53" s="145"/>
      <c r="L53" s="145"/>
    </row>
    <row r="54" spans="1:12" s="95" customFormat="1" ht="15.75" customHeight="1" thickBot="1">
      <c r="A54" s="1017"/>
      <c r="B54" s="1060" t="s">
        <v>959</v>
      </c>
      <c r="C54" s="1061"/>
      <c r="D54" s="1061"/>
      <c r="E54" s="1061"/>
      <c r="F54" s="1062"/>
      <c r="G54" s="512">
        <f>SUM(G53:G53)</f>
        <v>2.8899999999999997</v>
      </c>
      <c r="H54" s="94"/>
      <c r="I54" s="145"/>
      <c r="J54" s="145"/>
      <c r="K54" s="145"/>
      <c r="L54" s="145"/>
    </row>
    <row r="55" spans="1:12" s="593" customFormat="1" ht="15" customHeight="1">
      <c r="A55" s="507"/>
      <c r="B55" s="591"/>
      <c r="C55" s="591"/>
      <c r="D55" s="592"/>
      <c r="E55" s="589"/>
      <c r="F55" s="590"/>
      <c r="G55" s="590"/>
    </row>
    <row r="56" spans="1:12" s="296" customFormat="1" ht="15.75" customHeight="1" thickBot="1">
      <c r="A56" s="1021"/>
      <c r="B56" s="1025"/>
      <c r="C56" s="1025"/>
      <c r="D56" s="1025"/>
      <c r="E56" s="1023"/>
      <c r="F56" s="1023"/>
      <c r="G56" s="1023"/>
      <c r="H56" s="1024"/>
      <c r="I56" s="612"/>
    </row>
    <row r="57" spans="1:12" s="318" customFormat="1">
      <c r="A57" s="614"/>
      <c r="B57" s="1009" t="s">
        <v>746</v>
      </c>
      <c r="C57" s="441" t="s">
        <v>807</v>
      </c>
      <c r="D57" s="441" t="s">
        <v>808</v>
      </c>
      <c r="E57" s="612"/>
      <c r="F57" s="613"/>
      <c r="G57" s="613"/>
      <c r="H57" s="613"/>
      <c r="I57" s="613"/>
    </row>
    <row r="58" spans="1:12" s="95" customFormat="1" ht="15.75" customHeight="1">
      <c r="A58" s="614"/>
      <c r="B58" s="1010"/>
      <c r="C58" s="442" t="s">
        <v>904</v>
      </c>
      <c r="D58" s="319">
        <v>3.46</v>
      </c>
      <c r="E58" s="612"/>
      <c r="F58" s="613"/>
      <c r="G58" s="613"/>
      <c r="H58" s="613"/>
      <c r="I58" s="613"/>
    </row>
    <row r="59" spans="1:12" s="95" customFormat="1" ht="15.75" customHeight="1">
      <c r="A59" s="614"/>
      <c r="B59" s="1010"/>
      <c r="C59" s="638" t="s">
        <v>905</v>
      </c>
      <c r="D59" s="639">
        <v>2.74</v>
      </c>
      <c r="E59" s="612"/>
      <c r="F59" s="613"/>
      <c r="G59" s="613"/>
      <c r="H59" s="613"/>
      <c r="I59" s="613"/>
    </row>
    <row r="60" spans="1:12" s="95" customFormat="1" ht="15.75" customHeight="1">
      <c r="A60" s="611"/>
      <c r="B60" s="1010"/>
      <c r="C60" s="638" t="s">
        <v>1086</v>
      </c>
      <c r="D60" s="639">
        <v>2.4500000000000002</v>
      </c>
      <c r="E60" s="611"/>
      <c r="F60" s="613"/>
      <c r="G60" s="613"/>
      <c r="H60" s="613"/>
      <c r="I60" s="613"/>
    </row>
    <row r="61" spans="1:12" s="95" customFormat="1" ht="15.75" customHeight="1" thickBot="1">
      <c r="A61" s="611"/>
      <c r="B61" s="1011"/>
      <c r="C61" s="331" t="s">
        <v>956</v>
      </c>
      <c r="D61" s="322">
        <f>(D58+D59+D60)/3</f>
        <v>2.8833333333333333</v>
      </c>
      <c r="E61" s="611"/>
      <c r="F61" s="613"/>
      <c r="G61" s="613"/>
      <c r="H61" s="613"/>
      <c r="I61" s="613"/>
    </row>
    <row r="62" spans="1:12" s="296" customFormat="1" ht="15.75" customHeight="1" thickBot="1">
      <c r="A62" s="1021"/>
      <c r="B62" s="1025"/>
      <c r="C62" s="1025"/>
      <c r="D62" s="1025"/>
      <c r="E62" s="1023"/>
      <c r="F62" s="1023"/>
      <c r="G62" s="1023"/>
      <c r="H62" s="1024"/>
      <c r="I62" s="310"/>
    </row>
    <row r="63" spans="1:12" s="95" customFormat="1" ht="12" thickBot="1">
      <c r="A63" s="129"/>
      <c r="B63" s="350"/>
      <c r="C63" s="129"/>
      <c r="D63" s="351"/>
      <c r="E63" s="129"/>
      <c r="F63" s="129"/>
      <c r="G63" s="129"/>
      <c r="H63" s="129"/>
      <c r="I63" s="129"/>
    </row>
    <row r="64" spans="1:12" ht="12" thickBot="1">
      <c r="A64" s="908"/>
      <c r="B64" s="908"/>
      <c r="C64" s="908"/>
      <c r="D64" s="101" t="s">
        <v>726</v>
      </c>
      <c r="E64" s="101" t="s">
        <v>727</v>
      </c>
      <c r="F64" s="131" t="s">
        <v>728</v>
      </c>
      <c r="G64" s="131" t="s">
        <v>729</v>
      </c>
      <c r="H64" s="344"/>
    </row>
    <row r="65" spans="1:10" ht="23.25" thickBot="1">
      <c r="A65" s="755" t="s">
        <v>773</v>
      </c>
      <c r="B65" s="863" t="s">
        <v>1021</v>
      </c>
      <c r="C65" s="857" t="s">
        <v>915</v>
      </c>
      <c r="D65" s="696">
        <f>D67</f>
        <v>2181</v>
      </c>
      <c r="E65" s="755" t="s">
        <v>727</v>
      </c>
      <c r="F65" s="758">
        <f>G81</f>
        <v>83.468899999999991</v>
      </c>
      <c r="G65" s="758">
        <f>TRUNC(F65*D65,2)</f>
        <v>182045.67</v>
      </c>
      <c r="H65" s="344"/>
    </row>
    <row r="66" spans="1:10" ht="12" thickBot="1">
      <c r="A66" s="129"/>
      <c r="B66" s="364"/>
      <c r="C66" s="378"/>
      <c r="D66" s="129"/>
      <c r="E66" s="358"/>
      <c r="F66" s="129"/>
      <c r="G66" s="129"/>
      <c r="H66" s="344"/>
    </row>
    <row r="67" spans="1:10" ht="12" thickBot="1">
      <c r="A67" s="129"/>
      <c r="B67" s="477" t="s">
        <v>845</v>
      </c>
      <c r="C67" s="478" t="s">
        <v>916</v>
      </c>
      <c r="D67" s="479">
        <f>'OBRAS - GERAL'!H521</f>
        <v>2181</v>
      </c>
      <c r="E67" s="358"/>
      <c r="F67" s="359"/>
      <c r="G67" s="359"/>
    </row>
    <row r="68" spans="1:10" s="95" customFormat="1" ht="12" thickBot="1">
      <c r="B68" s="610"/>
      <c r="C68" s="480"/>
      <c r="D68" s="153"/>
      <c r="E68" s="154"/>
      <c r="F68" s="155"/>
      <c r="G68" s="155"/>
      <c r="H68" s="145"/>
      <c r="I68" s="145"/>
      <c r="J68" s="145"/>
    </row>
    <row r="69" spans="1:10" s="95" customFormat="1" ht="12" customHeight="1" thickBot="1">
      <c r="A69" s="1015" t="s">
        <v>870</v>
      </c>
      <c r="B69" s="1031" t="s">
        <v>917</v>
      </c>
      <c r="C69" s="1031"/>
      <c r="D69" s="1031"/>
      <c r="E69" s="1031"/>
      <c r="F69" s="1031"/>
      <c r="G69" s="1032"/>
      <c r="H69" s="145"/>
      <c r="I69" s="145"/>
      <c r="J69" s="145"/>
    </row>
    <row r="70" spans="1:10" s="95" customFormat="1" ht="15.75" customHeight="1" thickBot="1">
      <c r="A70" s="1016"/>
      <c r="B70" s="642" t="s">
        <v>830</v>
      </c>
      <c r="C70" s="481" t="s">
        <v>723</v>
      </c>
      <c r="D70" s="92" t="s">
        <v>831</v>
      </c>
      <c r="E70" s="468" t="s">
        <v>725</v>
      </c>
      <c r="F70" s="92" t="s">
        <v>728</v>
      </c>
      <c r="G70" s="92" t="s">
        <v>729</v>
      </c>
      <c r="H70" s="145"/>
      <c r="I70" s="145"/>
      <c r="J70" s="145"/>
    </row>
    <row r="71" spans="1:10" s="95" customFormat="1" ht="15.75" customHeight="1">
      <c r="A71" s="1016"/>
      <c r="B71" s="110" t="s">
        <v>871</v>
      </c>
      <c r="C71" s="643" t="s">
        <v>872</v>
      </c>
      <c r="D71" s="111" t="s">
        <v>835</v>
      </c>
      <c r="E71" s="644">
        <v>0.57999999999999996</v>
      </c>
      <c r="F71" s="645">
        <v>11.86</v>
      </c>
      <c r="G71" s="645">
        <f>TRUNC(F71*E71,2)+0.01</f>
        <v>6.88</v>
      </c>
      <c r="H71" s="145"/>
      <c r="I71" s="145"/>
      <c r="J71" s="145"/>
    </row>
    <row r="72" spans="1:10" s="95" customFormat="1" ht="22.5">
      <c r="A72" s="1016"/>
      <c r="B72" s="646" t="s">
        <v>836</v>
      </c>
      <c r="C72" s="647" t="s">
        <v>837</v>
      </c>
      <c r="D72" s="648" t="s">
        <v>838</v>
      </c>
      <c r="E72" s="649">
        <v>1</v>
      </c>
      <c r="F72" s="634">
        <v>6.88</v>
      </c>
      <c r="G72" s="634">
        <f>F72*0.03</f>
        <v>0.2064</v>
      </c>
      <c r="H72" s="145"/>
      <c r="I72" s="145"/>
      <c r="J72" s="145"/>
    </row>
    <row r="73" spans="1:10" s="95" customFormat="1" ht="15.75" customHeight="1" thickBot="1">
      <c r="A73" s="1017"/>
      <c r="B73" s="1063" t="s">
        <v>959</v>
      </c>
      <c r="C73" s="1063"/>
      <c r="D73" s="1063"/>
      <c r="E73" s="1063"/>
      <c r="F73" s="1063"/>
      <c r="G73" s="650">
        <f>SUM(G71:G72)</f>
        <v>7.0864000000000003</v>
      </c>
      <c r="H73" s="145"/>
      <c r="I73" s="145"/>
      <c r="J73" s="145"/>
    </row>
    <row r="74" spans="1:10" s="95" customFormat="1" ht="12" thickBot="1">
      <c r="B74" s="610"/>
      <c r="C74" s="152"/>
      <c r="D74" s="153"/>
      <c r="E74" s="483"/>
      <c r="F74" s="485"/>
      <c r="G74" s="485"/>
      <c r="H74" s="145"/>
      <c r="I74" s="145"/>
      <c r="J74" s="145"/>
    </row>
    <row r="75" spans="1:10" s="95" customFormat="1" ht="12" thickBot="1">
      <c r="A75" s="1015" t="s">
        <v>870</v>
      </c>
      <c r="B75" s="1030" t="s">
        <v>888</v>
      </c>
      <c r="C75" s="1031"/>
      <c r="D75" s="1031"/>
      <c r="E75" s="1031"/>
      <c r="F75" s="1031"/>
      <c r="G75" s="1032"/>
      <c r="H75" s="145"/>
      <c r="I75" s="145"/>
      <c r="J75" s="145"/>
    </row>
    <row r="76" spans="1:10" s="95" customFormat="1" ht="15.75" customHeight="1" thickBot="1">
      <c r="A76" s="1016"/>
      <c r="B76" s="466" t="s">
        <v>830</v>
      </c>
      <c r="C76" s="481" t="s">
        <v>723</v>
      </c>
      <c r="D76" s="92" t="s">
        <v>831</v>
      </c>
      <c r="E76" s="468" t="s">
        <v>725</v>
      </c>
      <c r="F76" s="92" t="s">
        <v>728</v>
      </c>
      <c r="G76" s="92" t="s">
        <v>729</v>
      </c>
      <c r="H76" s="145"/>
      <c r="I76" s="145"/>
      <c r="J76" s="145"/>
    </row>
    <row r="77" spans="1:10" s="95" customFormat="1" ht="15.75" customHeight="1" thickBot="1">
      <c r="A77" s="1016"/>
      <c r="B77" s="101" t="s">
        <v>871</v>
      </c>
      <c r="C77" s="482" t="s">
        <v>918</v>
      </c>
      <c r="D77" s="406" t="s">
        <v>835</v>
      </c>
      <c r="E77" s="514">
        <v>0.57999999999999996</v>
      </c>
      <c r="F77" s="515">
        <v>11.86</v>
      </c>
      <c r="G77" s="515">
        <f>TRUNC(F77*E77,2)</f>
        <v>6.87</v>
      </c>
      <c r="H77" s="145"/>
      <c r="I77" s="145"/>
      <c r="J77" s="145"/>
    </row>
    <row r="78" spans="1:10" s="95" customFormat="1" ht="23.25" thickBot="1">
      <c r="A78" s="1016"/>
      <c r="B78" s="466" t="s">
        <v>919</v>
      </c>
      <c r="C78" s="481" t="s">
        <v>957</v>
      </c>
      <c r="D78" s="92" t="s">
        <v>835</v>
      </c>
      <c r="E78" s="516">
        <v>0.57999999999999996</v>
      </c>
      <c r="F78" s="515">
        <v>22</v>
      </c>
      <c r="G78" s="515">
        <f>TRUNC(F78*E78,2)</f>
        <v>12.76</v>
      </c>
      <c r="H78" s="145"/>
      <c r="I78" s="145"/>
      <c r="J78" s="145"/>
    </row>
    <row r="79" spans="1:10" s="95" customFormat="1" ht="23.25" thickBot="1">
      <c r="A79" s="1016"/>
      <c r="B79" s="101" t="s">
        <v>836</v>
      </c>
      <c r="C79" s="482" t="s">
        <v>837</v>
      </c>
      <c r="D79" s="406" t="s">
        <v>838</v>
      </c>
      <c r="E79" s="514">
        <v>0</v>
      </c>
      <c r="F79" s="515">
        <f>(G77+G78)</f>
        <v>19.63</v>
      </c>
      <c r="G79" s="515">
        <f>F79*0.03</f>
        <v>0.58889999999999998</v>
      </c>
      <c r="H79" s="145"/>
      <c r="I79" s="145"/>
      <c r="J79" s="145"/>
    </row>
    <row r="80" spans="1:10" s="95" customFormat="1" ht="74.25" thickBot="1">
      <c r="A80" s="1017"/>
      <c r="B80" s="466" t="s">
        <v>920</v>
      </c>
      <c r="C80" s="486" t="s">
        <v>921</v>
      </c>
      <c r="D80" s="92" t="s">
        <v>835</v>
      </c>
      <c r="E80" s="516">
        <v>0.57999999999999996</v>
      </c>
      <c r="F80" s="515">
        <v>109.06</v>
      </c>
      <c r="G80" s="515">
        <f t="shared" ref="G80" si="0">TRUNC(F80*E80,2)</f>
        <v>63.25</v>
      </c>
      <c r="H80" s="145"/>
      <c r="I80" s="145"/>
      <c r="J80" s="145"/>
    </row>
    <row r="81" spans="2:10" s="95" customFormat="1" ht="15.75" thickBot="1">
      <c r="B81" s="610"/>
      <c r="C81" s="152"/>
      <c r="D81" s="153"/>
      <c r="E81" s="1033" t="s">
        <v>960</v>
      </c>
      <c r="F81" s="1034"/>
      <c r="G81" s="484">
        <f>SUM(G77:G80)</f>
        <v>83.468899999999991</v>
      </c>
      <c r="H81" s="145"/>
      <c r="I81" s="145"/>
      <c r="J81" s="145"/>
    </row>
    <row r="82" spans="2:10" ht="18" customHeight="1"/>
  </sheetData>
  <mergeCells count="36">
    <mergeCell ref="A1:A5"/>
    <mergeCell ref="B1:B3"/>
    <mergeCell ref="C5:G5"/>
    <mergeCell ref="A64:C64"/>
    <mergeCell ref="A41:A43"/>
    <mergeCell ref="B41:C41"/>
    <mergeCell ref="B42:C42"/>
    <mergeCell ref="B43:C43"/>
    <mergeCell ref="A62:H62"/>
    <mergeCell ref="A38:C38"/>
    <mergeCell ref="A9:C9"/>
    <mergeCell ref="C1:G1"/>
    <mergeCell ref="C2:G2"/>
    <mergeCell ref="C3:G3"/>
    <mergeCell ref="C4:G4"/>
    <mergeCell ref="B12:B20"/>
    <mergeCell ref="B75:G75"/>
    <mergeCell ref="E81:F81"/>
    <mergeCell ref="A75:A80"/>
    <mergeCell ref="B73:F73"/>
    <mergeCell ref="A69:A73"/>
    <mergeCell ref="B69:G69"/>
    <mergeCell ref="A45:A48"/>
    <mergeCell ref="A50:A54"/>
    <mergeCell ref="B57:B61"/>
    <mergeCell ref="A22:A28"/>
    <mergeCell ref="A30:A36"/>
    <mergeCell ref="B36:F36"/>
    <mergeCell ref="B28:F28"/>
    <mergeCell ref="B48:F48"/>
    <mergeCell ref="B54:F54"/>
    <mergeCell ref="B50:G50"/>
    <mergeCell ref="B22:G22"/>
    <mergeCell ref="B30:G30"/>
    <mergeCell ref="A56:H56"/>
    <mergeCell ref="B45:G45"/>
  </mergeCells>
  <printOptions horizontalCentered="1"/>
  <pageMargins left="0.39370078740157483" right="0.39370078740157483" top="0.78740157480314965" bottom="0.78740157480314965" header="0.39370078740157483" footer="0.59055118110236227"/>
  <pageSetup paperSize="9" scale="73" orientation="landscape" horizontalDpi="4294967293" verticalDpi="4294967293" r:id="rId1"/>
  <headerFooter alignWithMargins="0">
    <oddFooter>Página &amp;P de &amp;N</oddFooter>
  </headerFooter>
  <rowBreaks count="1" manualBreakCount="1">
    <brk id="61" max="6" man="1"/>
  </rowBreaks>
  <drawing r:id="rId2"/>
  <legacyDrawing r:id="rId3"/>
  <oleObjects>
    <oleObject progId="Word.Picture.8" shapeId="21505" r:id="rId4"/>
  </oleObjects>
</worksheet>
</file>

<file path=xl/worksheets/sheet19.xml><?xml version="1.0" encoding="utf-8"?>
<worksheet xmlns="http://schemas.openxmlformats.org/spreadsheetml/2006/main" xmlns:r="http://schemas.openxmlformats.org/officeDocument/2006/relationships">
  <sheetPr>
    <tabColor rgb="FFFFFF00"/>
    <pageSetUpPr fitToPage="1"/>
  </sheetPr>
  <dimension ref="A1:H30"/>
  <sheetViews>
    <sheetView view="pageBreakPreview" topLeftCell="A13" workbookViewId="0">
      <selection activeCell="E34" sqref="E34"/>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15.5703125" style="82" bestFit="1" customWidth="1"/>
    <col min="6" max="6" width="15.28515625" style="83" customWidth="1"/>
    <col min="7" max="7" width="14.7109375" style="83" customWidth="1"/>
    <col min="8" max="8" width="15.140625" style="82" bestFit="1" customWidth="1"/>
    <col min="9" max="16384" width="9.140625" style="82"/>
  </cols>
  <sheetData>
    <row r="1" spans="1:8" ht="12" thickBot="1">
      <c r="A1" s="903"/>
      <c r="B1" s="927" t="s">
        <v>947</v>
      </c>
      <c r="C1" s="974" t="s">
        <v>154</v>
      </c>
      <c r="D1" s="974"/>
      <c r="E1" s="974"/>
      <c r="F1" s="974"/>
      <c r="G1" s="974"/>
    </row>
    <row r="2" spans="1:8" ht="12" thickBot="1">
      <c r="A2" s="903"/>
      <c r="B2" s="927"/>
      <c r="C2" s="974" t="s">
        <v>945</v>
      </c>
      <c r="D2" s="974"/>
      <c r="E2" s="974"/>
      <c r="F2" s="974"/>
      <c r="G2" s="974"/>
    </row>
    <row r="3" spans="1:8" ht="12" thickBot="1">
      <c r="A3" s="903"/>
      <c r="B3" s="927"/>
      <c r="C3" s="974" t="s">
        <v>946</v>
      </c>
      <c r="D3" s="974"/>
      <c r="E3" s="974"/>
      <c r="F3" s="974"/>
      <c r="G3" s="974"/>
    </row>
    <row r="4" spans="1:8" ht="13.5" thickBot="1">
      <c r="A4" s="903"/>
      <c r="B4" s="547" t="s">
        <v>948</v>
      </c>
      <c r="C4" s="974" t="s">
        <v>722</v>
      </c>
      <c r="D4" s="974"/>
      <c r="E4" s="974"/>
      <c r="F4" s="974"/>
      <c r="G4" s="974"/>
    </row>
    <row r="5" spans="1:8" ht="33" customHeight="1" thickBot="1">
      <c r="A5" s="903"/>
      <c r="B5" s="548" t="s">
        <v>949</v>
      </c>
      <c r="C5" s="974" t="s">
        <v>1112</v>
      </c>
      <c r="D5" s="974"/>
      <c r="E5" s="974"/>
      <c r="F5" s="974"/>
      <c r="G5" s="974"/>
    </row>
    <row r="6" spans="1:8" ht="12" thickBot="1">
      <c r="B6" s="85"/>
      <c r="C6" s="86"/>
      <c r="D6" s="86"/>
      <c r="E6" s="85"/>
      <c r="F6" s="535" t="s">
        <v>1185</v>
      </c>
    </row>
    <row r="7" spans="1:8" s="95" customFormat="1" ht="12" thickBot="1">
      <c r="A7" s="87"/>
      <c r="B7" s="88"/>
      <c r="C7" s="89"/>
      <c r="D7" s="90"/>
      <c r="E7" s="91"/>
      <c r="F7" s="92" t="s">
        <v>968</v>
      </c>
      <c r="G7" s="93"/>
      <c r="H7" s="94"/>
    </row>
    <row r="8" spans="1:8" ht="12" thickBot="1">
      <c r="A8" s="129"/>
      <c r="B8" s="130"/>
      <c r="C8" s="81"/>
      <c r="D8" s="344"/>
      <c r="E8" s="344"/>
      <c r="F8" s="175"/>
    </row>
    <row r="9" spans="1:8" s="95" customFormat="1" ht="12" thickBot="1">
      <c r="A9" s="908"/>
      <c r="B9" s="908"/>
      <c r="C9" s="908"/>
      <c r="D9" s="101" t="s">
        <v>726</v>
      </c>
      <c r="E9" s="101" t="s">
        <v>727</v>
      </c>
      <c r="F9" s="131" t="s">
        <v>728</v>
      </c>
      <c r="G9" s="131" t="s">
        <v>729</v>
      </c>
      <c r="H9" s="94"/>
    </row>
    <row r="10" spans="1:8" ht="79.5" thickBot="1">
      <c r="A10" s="755" t="s">
        <v>773</v>
      </c>
      <c r="B10" s="755" t="s">
        <v>1024</v>
      </c>
      <c r="C10" s="857" t="s">
        <v>991</v>
      </c>
      <c r="D10" s="696">
        <f>D20</f>
        <v>52038</v>
      </c>
      <c r="E10" s="755" t="s">
        <v>858</v>
      </c>
      <c r="F10" s="758">
        <v>14.1</v>
      </c>
      <c r="G10" s="758">
        <f>TRUNC(D10*F10,2)</f>
        <v>733735.8</v>
      </c>
    </row>
    <row r="11" spans="1:8" s="95" customFormat="1" ht="12" thickBot="1">
      <c r="A11" s="670"/>
      <c r="B11" s="670"/>
      <c r="C11" s="172"/>
      <c r="D11" s="671"/>
      <c r="E11" s="716"/>
      <c r="F11" s="590"/>
      <c r="G11" s="590"/>
    </row>
    <row r="12" spans="1:8" ht="15" customHeight="1">
      <c r="A12" s="528"/>
      <c r="B12" s="1012" t="s">
        <v>845</v>
      </c>
      <c r="C12" s="446" t="s">
        <v>865</v>
      </c>
      <c r="D12" s="447">
        <f>'LUM VS70 - LED - ONE'!D10</f>
        <v>6847</v>
      </c>
      <c r="E12" s="355"/>
      <c r="F12" s="717"/>
      <c r="G12" s="717"/>
    </row>
    <row r="13" spans="1:8">
      <c r="A13" s="528"/>
      <c r="B13" s="1013"/>
      <c r="C13" s="448" t="s">
        <v>866</v>
      </c>
      <c r="D13" s="449">
        <f>'LUM VS100 - LED -ONE'!D11</f>
        <v>4201</v>
      </c>
      <c r="E13" s="355"/>
      <c r="F13" s="717"/>
      <c r="G13" s="717"/>
    </row>
    <row r="14" spans="1:8">
      <c r="A14" s="528"/>
      <c r="B14" s="1013"/>
      <c r="C14" s="448" t="s">
        <v>867</v>
      </c>
      <c r="D14" s="449">
        <f>'LUM VS150 - LED -ONE'!D11</f>
        <v>5049</v>
      </c>
      <c r="E14" s="355"/>
      <c r="F14" s="717"/>
      <c r="G14" s="717"/>
    </row>
    <row r="15" spans="1:8">
      <c r="A15" s="528"/>
      <c r="B15" s="1013"/>
      <c r="C15" s="448" t="s">
        <v>868</v>
      </c>
      <c r="D15" s="449">
        <f>'LUM VS250 - LED -ONE'!D18</f>
        <v>1249</v>
      </c>
      <c r="E15" s="355"/>
      <c r="F15" s="717"/>
      <c r="G15" s="717"/>
    </row>
    <row r="16" spans="1:8" ht="23.25" thickBot="1">
      <c r="A16" s="719"/>
      <c r="B16" s="1014"/>
      <c r="C16" s="362" t="s">
        <v>869</v>
      </c>
      <c r="D16" s="363">
        <f>SUM(D12:D15)</f>
        <v>17346</v>
      </c>
      <c r="E16" s="358"/>
      <c r="F16" s="359"/>
      <c r="G16" s="359"/>
    </row>
    <row r="17" spans="1:8" ht="12" thickBot="1">
      <c r="A17" s="129"/>
      <c r="B17" s="495"/>
      <c r="C17" s="496"/>
      <c r="D17" s="497"/>
      <c r="E17" s="498"/>
      <c r="F17" s="175"/>
      <c r="G17" s="175"/>
    </row>
    <row r="18" spans="1:8">
      <c r="A18" s="129"/>
      <c r="B18" s="1027" t="s">
        <v>740</v>
      </c>
      <c r="C18" s="356" t="s">
        <v>895</v>
      </c>
      <c r="D18" s="474">
        <f>D16</f>
        <v>17346</v>
      </c>
      <c r="E18" s="487" t="s">
        <v>734</v>
      </c>
      <c r="F18" s="175"/>
    </row>
    <row r="19" spans="1:8">
      <c r="A19" s="129"/>
      <c r="B19" s="1028"/>
      <c r="C19" s="360" t="s">
        <v>890</v>
      </c>
      <c r="D19" s="320">
        <v>3</v>
      </c>
      <c r="E19" s="488" t="s">
        <v>734</v>
      </c>
      <c r="F19" s="175"/>
    </row>
    <row r="20" spans="1:8" ht="15.75" customHeight="1" thickBot="1">
      <c r="A20" s="129"/>
      <c r="B20" s="1029"/>
      <c r="C20" s="489" t="s">
        <v>891</v>
      </c>
      <c r="D20" s="490">
        <f>D18*D19</f>
        <v>52038</v>
      </c>
      <c r="E20" s="491" t="s">
        <v>734</v>
      </c>
      <c r="F20" s="175"/>
      <c r="G20" s="175"/>
    </row>
    <row r="21" spans="1:8" s="85" customFormat="1">
      <c r="A21" s="530"/>
      <c r="B21" s="499"/>
      <c r="C21" s="500"/>
      <c r="D21" s="501"/>
      <c r="E21" s="501"/>
      <c r="F21" s="590"/>
      <c r="G21" s="324"/>
    </row>
    <row r="22" spans="1:8" ht="12" thickBot="1">
      <c r="A22" s="531"/>
      <c r="B22" s="522"/>
      <c r="C22" s="86"/>
      <c r="D22" s="602"/>
      <c r="E22" s="602"/>
      <c r="F22" s="175"/>
    </row>
    <row r="23" spans="1:8" s="95" customFormat="1" ht="12" thickBot="1">
      <c r="A23" s="908"/>
      <c r="B23" s="908"/>
      <c r="C23" s="908"/>
      <c r="D23" s="101" t="s">
        <v>726</v>
      </c>
      <c r="E23" s="101" t="s">
        <v>727</v>
      </c>
      <c r="F23" s="131" t="s">
        <v>728</v>
      </c>
      <c r="G23" s="131" t="s">
        <v>729</v>
      </c>
      <c r="H23" s="94"/>
    </row>
    <row r="24" spans="1:8" ht="57" thickBot="1">
      <c r="A24" s="755" t="s">
        <v>773</v>
      </c>
      <c r="B24" s="862" t="s">
        <v>1025</v>
      </c>
      <c r="C24" s="857" t="s">
        <v>990</v>
      </c>
      <c r="D24" s="696">
        <f>D28</f>
        <v>17346</v>
      </c>
      <c r="E24" s="755" t="s">
        <v>858</v>
      </c>
      <c r="F24" s="758">
        <v>28.18</v>
      </c>
      <c r="G24" s="758">
        <f>TRUNC(D24*F24,2)</f>
        <v>488810.28</v>
      </c>
    </row>
    <row r="25" spans="1:8" ht="12" thickBot="1">
      <c r="A25" s="129"/>
      <c r="B25" s="495"/>
      <c r="C25" s="496"/>
      <c r="D25" s="497"/>
      <c r="E25" s="498"/>
      <c r="F25" s="175"/>
      <c r="G25" s="175"/>
    </row>
    <row r="26" spans="1:8">
      <c r="A26" s="129"/>
      <c r="B26" s="1027" t="s">
        <v>740</v>
      </c>
      <c r="C26" s="356" t="s">
        <v>895</v>
      </c>
      <c r="D26" s="474">
        <f>D18</f>
        <v>17346</v>
      </c>
      <c r="E26" s="487" t="s">
        <v>734</v>
      </c>
      <c r="F26" s="175"/>
    </row>
    <row r="27" spans="1:8">
      <c r="A27" s="129"/>
      <c r="B27" s="1028"/>
      <c r="C27" s="360" t="s">
        <v>898</v>
      </c>
      <c r="D27" s="320">
        <v>1</v>
      </c>
      <c r="E27" s="488" t="s">
        <v>734</v>
      </c>
      <c r="F27" s="175"/>
    </row>
    <row r="28" spans="1:8" ht="15.75" customHeight="1" thickBot="1">
      <c r="A28" s="129"/>
      <c r="B28" s="1029"/>
      <c r="C28" s="489" t="s">
        <v>891</v>
      </c>
      <c r="D28" s="490">
        <f>D26*D27</f>
        <v>17346</v>
      </c>
      <c r="E28" s="491" t="s">
        <v>734</v>
      </c>
      <c r="F28" s="175"/>
      <c r="G28" s="175"/>
    </row>
    <row r="29" spans="1:8">
      <c r="A29" s="129"/>
      <c r="B29" s="390"/>
      <c r="C29" s="391"/>
      <c r="D29" s="134"/>
      <c r="E29" s="392"/>
      <c r="F29" s="175"/>
      <c r="G29" s="175"/>
    </row>
    <row r="30" spans="1:8" ht="18" customHeight="1"/>
  </sheetData>
  <mergeCells count="12">
    <mergeCell ref="B26:B28"/>
    <mergeCell ref="A23:C23"/>
    <mergeCell ref="A1:A5"/>
    <mergeCell ref="B1:B3"/>
    <mergeCell ref="C5:G5"/>
    <mergeCell ref="A9:C9"/>
    <mergeCell ref="B18:B20"/>
    <mergeCell ref="C1:G1"/>
    <mergeCell ref="C2:G2"/>
    <mergeCell ref="C3:G3"/>
    <mergeCell ref="C4:G4"/>
    <mergeCell ref="B12:B16"/>
  </mergeCells>
  <pageMargins left="0.39370078740157483" right="0.39370078740157483" top="0.78740157480314965" bottom="0.78740157480314965" header="0.39370078740157483" footer="0.59055118110236227"/>
  <pageSetup paperSize="9" scale="83" orientation="landscape" horizontalDpi="4294967293" verticalDpi="4294967293" r:id="rId1"/>
  <headerFooter alignWithMargins="0">
    <oddFooter>Página &amp;P de &amp;N</oddFooter>
  </headerFooter>
  <rowBreaks count="1" manualBreakCount="1">
    <brk id="21" max="6" man="1"/>
  </rowBreaks>
  <drawing r:id="rId2"/>
  <legacyDrawing r:id="rId3"/>
  <oleObjects>
    <oleObject progId="Word.Picture.8" shapeId="22529" r:id="rId4"/>
  </oleObjects>
</worksheet>
</file>

<file path=xl/worksheets/sheet2.xml><?xml version="1.0" encoding="utf-8"?>
<worksheet xmlns="http://schemas.openxmlformats.org/spreadsheetml/2006/main" xmlns:r="http://schemas.openxmlformats.org/officeDocument/2006/relationships">
  <sheetPr>
    <pageSetUpPr fitToPage="1"/>
  </sheetPr>
  <dimension ref="A1:C54"/>
  <sheetViews>
    <sheetView topLeftCell="A4" workbookViewId="0">
      <selection activeCell="A21" sqref="A21:C21"/>
    </sheetView>
  </sheetViews>
  <sheetFormatPr defaultRowHeight="15"/>
  <cols>
    <col min="1" max="1" width="5.42578125" customWidth="1"/>
    <col min="2" max="2" width="35.7109375" customWidth="1"/>
    <col min="3" max="3" width="19.42578125" customWidth="1"/>
  </cols>
  <sheetData>
    <row r="1" spans="1:3">
      <c r="A1" s="6" t="s">
        <v>0</v>
      </c>
      <c r="B1" s="6" t="s">
        <v>1</v>
      </c>
      <c r="C1" s="6" t="s">
        <v>2</v>
      </c>
    </row>
    <row r="2" spans="1:3">
      <c r="A2" s="8">
        <v>579</v>
      </c>
      <c r="B2" s="7" t="s">
        <v>87</v>
      </c>
      <c r="C2" s="7" t="s">
        <v>88</v>
      </c>
    </row>
    <row r="3" spans="1:3">
      <c r="A3" s="8">
        <v>933</v>
      </c>
      <c r="B3" s="7" t="s">
        <v>89</v>
      </c>
      <c r="C3" s="7" t="s">
        <v>17</v>
      </c>
    </row>
    <row r="4" spans="1:3">
      <c r="A4" s="8">
        <v>1116</v>
      </c>
      <c r="B4" s="7" t="s">
        <v>90</v>
      </c>
      <c r="C4" s="7" t="s">
        <v>10</v>
      </c>
    </row>
    <row r="5" spans="1:3">
      <c r="A5" s="8">
        <v>1716</v>
      </c>
      <c r="B5" s="7" t="s">
        <v>91</v>
      </c>
      <c r="C5" s="7" t="s">
        <v>92</v>
      </c>
    </row>
    <row r="6" spans="1:3">
      <c r="A6" s="8">
        <v>2389</v>
      </c>
      <c r="B6" s="7" t="s">
        <v>93</v>
      </c>
      <c r="C6" s="7" t="s">
        <v>94</v>
      </c>
    </row>
    <row r="7" spans="1:3">
      <c r="A7" s="8">
        <v>2721</v>
      </c>
      <c r="B7" s="7" t="s">
        <v>95</v>
      </c>
      <c r="C7" s="7" t="s">
        <v>47</v>
      </c>
    </row>
    <row r="8" spans="1:3">
      <c r="A8" s="8"/>
      <c r="B8" s="7"/>
      <c r="C8" s="7"/>
    </row>
    <row r="9" spans="1:3">
      <c r="A9" s="8">
        <v>2766</v>
      </c>
      <c r="B9" s="7" t="s">
        <v>96</v>
      </c>
      <c r="C9" s="7" t="s">
        <v>47</v>
      </c>
    </row>
    <row r="10" spans="1:3">
      <c r="A10" s="8">
        <v>2878</v>
      </c>
      <c r="B10" s="9" t="s">
        <v>97</v>
      </c>
      <c r="C10" s="7" t="s">
        <v>98</v>
      </c>
    </row>
    <row r="11" spans="1:3">
      <c r="A11" s="8">
        <v>2991</v>
      </c>
      <c r="B11" s="9" t="s">
        <v>99</v>
      </c>
      <c r="C11" s="7" t="s">
        <v>92</v>
      </c>
    </row>
    <row r="12" spans="1:3">
      <c r="A12" s="8">
        <v>3024</v>
      </c>
      <c r="B12" s="9" t="s">
        <v>100</v>
      </c>
      <c r="C12" s="7" t="s">
        <v>101</v>
      </c>
    </row>
    <row r="13" spans="1:3">
      <c r="A13" s="8">
        <v>3273</v>
      </c>
      <c r="B13" s="7" t="s">
        <v>102</v>
      </c>
      <c r="C13" s="7" t="s">
        <v>8</v>
      </c>
    </row>
    <row r="14" spans="1:3">
      <c r="A14" s="8">
        <v>3426</v>
      </c>
      <c r="B14" s="7" t="s">
        <v>103</v>
      </c>
      <c r="C14" s="7" t="s">
        <v>4</v>
      </c>
    </row>
    <row r="15" spans="1:3">
      <c r="A15" s="8">
        <v>3475</v>
      </c>
      <c r="B15" s="7" t="s">
        <v>104</v>
      </c>
      <c r="C15" s="7" t="s">
        <v>105</v>
      </c>
    </row>
    <row r="16" spans="1:3">
      <c r="A16" s="13">
        <v>3572</v>
      </c>
      <c r="B16" s="11" t="s">
        <v>106</v>
      </c>
      <c r="C16" s="11" t="s">
        <v>107</v>
      </c>
    </row>
    <row r="17" spans="1:3">
      <c r="A17" s="8">
        <v>3705</v>
      </c>
      <c r="B17" s="7" t="s">
        <v>108</v>
      </c>
      <c r="C17" s="7" t="s">
        <v>98</v>
      </c>
    </row>
    <row r="18" spans="1:3">
      <c r="A18" s="8"/>
      <c r="B18" s="7"/>
      <c r="C18" s="7"/>
    </row>
    <row r="19" spans="1:3">
      <c r="A19" s="8">
        <v>3768</v>
      </c>
      <c r="B19" s="7" t="s">
        <v>109</v>
      </c>
      <c r="C19" s="7" t="s">
        <v>92</v>
      </c>
    </row>
    <row r="20" spans="1:3">
      <c r="A20" s="8">
        <v>3775</v>
      </c>
      <c r="B20" s="7" t="s">
        <v>110</v>
      </c>
      <c r="C20" s="7" t="s">
        <v>105</v>
      </c>
    </row>
    <row r="21" spans="1:3">
      <c r="A21" s="8"/>
      <c r="B21" s="7"/>
      <c r="C21" s="7"/>
    </row>
    <row r="22" spans="1:3">
      <c r="A22" s="8">
        <v>4066</v>
      </c>
      <c r="B22" s="7" t="s">
        <v>111</v>
      </c>
      <c r="C22" s="7" t="s">
        <v>98</v>
      </c>
    </row>
    <row r="23" spans="1:3">
      <c r="A23" s="8">
        <v>4150</v>
      </c>
      <c r="B23" s="7" t="s">
        <v>112</v>
      </c>
      <c r="C23" s="7" t="s">
        <v>61</v>
      </c>
    </row>
    <row r="24" spans="1:3">
      <c r="A24" s="8">
        <v>4216</v>
      </c>
      <c r="B24" s="7" t="s">
        <v>113</v>
      </c>
      <c r="C24" s="7" t="s">
        <v>47</v>
      </c>
    </row>
    <row r="25" spans="1:3">
      <c r="A25" s="8">
        <v>4287</v>
      </c>
      <c r="B25" s="7" t="s">
        <v>114</v>
      </c>
      <c r="C25" s="7" t="s">
        <v>115</v>
      </c>
    </row>
    <row r="26" spans="1:3">
      <c r="A26" s="8">
        <v>4313</v>
      </c>
      <c r="B26" s="7" t="s">
        <v>116</v>
      </c>
      <c r="C26" s="7" t="s">
        <v>117</v>
      </c>
    </row>
    <row r="27" spans="1:3">
      <c r="A27" s="8">
        <v>4333</v>
      </c>
      <c r="B27" s="7" t="s">
        <v>118</v>
      </c>
      <c r="C27" s="7" t="s">
        <v>22</v>
      </c>
    </row>
    <row r="28" spans="1:3">
      <c r="A28" s="8">
        <v>4400</v>
      </c>
      <c r="B28" s="7" t="s">
        <v>119</v>
      </c>
      <c r="C28" s="7" t="s">
        <v>120</v>
      </c>
    </row>
    <row r="29" spans="1:3">
      <c r="A29" s="8">
        <v>4517</v>
      </c>
      <c r="B29" s="7" t="s">
        <v>121</v>
      </c>
      <c r="C29" s="7" t="s">
        <v>98</v>
      </c>
    </row>
    <row r="30" spans="1:3">
      <c r="A30" s="8">
        <v>4574</v>
      </c>
      <c r="B30" s="7" t="s">
        <v>122</v>
      </c>
      <c r="C30" s="7" t="s">
        <v>19</v>
      </c>
    </row>
    <row r="31" spans="1:3">
      <c r="A31" s="8">
        <v>4616</v>
      </c>
      <c r="B31" s="7" t="s">
        <v>123</v>
      </c>
      <c r="C31" s="7" t="s">
        <v>19</v>
      </c>
    </row>
    <row r="32" spans="1:3">
      <c r="A32" s="8">
        <v>4768</v>
      </c>
      <c r="B32" s="7" t="s">
        <v>124</v>
      </c>
      <c r="C32" s="7" t="s">
        <v>125</v>
      </c>
    </row>
    <row r="33" spans="1:3">
      <c r="A33" s="8">
        <v>4857</v>
      </c>
      <c r="B33" s="7" t="s">
        <v>95</v>
      </c>
      <c r="C33" s="7" t="s">
        <v>47</v>
      </c>
    </row>
    <row r="34" spans="1:3">
      <c r="A34" s="8">
        <v>4915</v>
      </c>
      <c r="B34" s="7" t="s">
        <v>126</v>
      </c>
      <c r="C34" s="7" t="s">
        <v>98</v>
      </c>
    </row>
    <row r="35" spans="1:3">
      <c r="A35" s="8">
        <v>4919</v>
      </c>
      <c r="B35" s="7" t="s">
        <v>127</v>
      </c>
      <c r="C35" s="7" t="s">
        <v>22</v>
      </c>
    </row>
    <row r="36" spans="1:3">
      <c r="A36" s="8">
        <v>4944</v>
      </c>
      <c r="B36" s="7" t="s">
        <v>128</v>
      </c>
      <c r="C36" s="7" t="s">
        <v>129</v>
      </c>
    </row>
    <row r="37" spans="1:3">
      <c r="A37" s="8">
        <v>4991</v>
      </c>
      <c r="B37" s="7" t="s">
        <v>130</v>
      </c>
      <c r="C37" s="7" t="s">
        <v>49</v>
      </c>
    </row>
    <row r="38" spans="1:3">
      <c r="A38" s="8">
        <v>5007</v>
      </c>
      <c r="B38" s="7" t="s">
        <v>131</v>
      </c>
      <c r="C38" s="7" t="s">
        <v>47</v>
      </c>
    </row>
    <row r="39" spans="1:3">
      <c r="A39" s="8">
        <v>5085</v>
      </c>
      <c r="B39" s="7" t="s">
        <v>132</v>
      </c>
      <c r="C39" s="7" t="s">
        <v>101</v>
      </c>
    </row>
    <row r="40" spans="1:3">
      <c r="A40" s="8">
        <v>5086</v>
      </c>
      <c r="B40" s="7" t="s">
        <v>133</v>
      </c>
      <c r="C40" s="7" t="s">
        <v>134</v>
      </c>
    </row>
    <row r="41" spans="1:3">
      <c r="A41" s="8">
        <v>5166</v>
      </c>
      <c r="B41" s="7" t="s">
        <v>135</v>
      </c>
      <c r="C41" s="7" t="s">
        <v>86</v>
      </c>
    </row>
    <row r="42" spans="1:3">
      <c r="A42" s="8">
        <v>5243</v>
      </c>
      <c r="B42" s="7" t="s">
        <v>136</v>
      </c>
      <c r="C42" s="7" t="s">
        <v>137</v>
      </c>
    </row>
    <row r="43" spans="1:3">
      <c r="A43" s="8">
        <v>5244</v>
      </c>
      <c r="B43" s="7" t="s">
        <v>138</v>
      </c>
      <c r="C43" s="7" t="s">
        <v>86</v>
      </c>
    </row>
    <row r="44" spans="1:3">
      <c r="A44" s="8">
        <v>5245</v>
      </c>
      <c r="B44" s="7" t="s">
        <v>139</v>
      </c>
      <c r="C44" s="7" t="s">
        <v>49</v>
      </c>
    </row>
    <row r="45" spans="1:3">
      <c r="A45" s="8">
        <v>5247</v>
      </c>
      <c r="B45" s="7" t="s">
        <v>140</v>
      </c>
      <c r="C45" s="7" t="s">
        <v>70</v>
      </c>
    </row>
    <row r="46" spans="1:3">
      <c r="A46" s="8">
        <v>5248</v>
      </c>
      <c r="B46" s="7" t="s">
        <v>141</v>
      </c>
      <c r="C46" s="7" t="s">
        <v>15</v>
      </c>
    </row>
    <row r="47" spans="1:3">
      <c r="A47" s="8">
        <v>5249</v>
      </c>
      <c r="B47" s="7" t="s">
        <v>142</v>
      </c>
      <c r="C47" s="7" t="s">
        <v>49</v>
      </c>
    </row>
    <row r="48" spans="1:3">
      <c r="A48" s="8">
        <v>5250</v>
      </c>
      <c r="B48" s="7" t="s">
        <v>143</v>
      </c>
      <c r="C48" s="7" t="s">
        <v>144</v>
      </c>
    </row>
    <row r="49" spans="1:3">
      <c r="A49" s="8">
        <v>5254</v>
      </c>
      <c r="B49" s="7" t="s">
        <v>145</v>
      </c>
      <c r="C49" s="7" t="s">
        <v>17</v>
      </c>
    </row>
    <row r="50" spans="1:3">
      <c r="A50" s="8">
        <v>5258</v>
      </c>
      <c r="B50" s="7" t="s">
        <v>146</v>
      </c>
      <c r="C50" s="7" t="s">
        <v>147</v>
      </c>
    </row>
    <row r="51" spans="1:3">
      <c r="A51" s="8">
        <v>5262</v>
      </c>
      <c r="B51" s="7" t="s">
        <v>148</v>
      </c>
      <c r="C51" s="7" t="s">
        <v>15</v>
      </c>
    </row>
    <row r="52" spans="1:3">
      <c r="A52" s="8">
        <v>5265</v>
      </c>
      <c r="B52" s="7" t="s">
        <v>149</v>
      </c>
      <c r="C52" s="7" t="s">
        <v>150</v>
      </c>
    </row>
    <row r="53" spans="1:3">
      <c r="A53" s="8">
        <v>5266</v>
      </c>
      <c r="B53" s="7" t="s">
        <v>151</v>
      </c>
      <c r="C53" s="7" t="s">
        <v>61</v>
      </c>
    </row>
    <row r="54" spans="1:3">
      <c r="A54" s="8">
        <v>5267</v>
      </c>
      <c r="B54" s="7" t="s">
        <v>152</v>
      </c>
      <c r="C54" s="7" t="s">
        <v>153</v>
      </c>
    </row>
  </sheetData>
  <pageMargins left="0.511811024" right="0.511811024" top="0.78740157499999996" bottom="0.78740157499999996" header="0.31496062000000002" footer="0.31496062000000002"/>
  <pageSetup paperSize="9" scale="92" fitToWidth="0" orientation="portrait" horizontalDpi="1200" verticalDpi="1200" r:id="rId1"/>
</worksheet>
</file>

<file path=xl/worksheets/sheet20.xml><?xml version="1.0" encoding="utf-8"?>
<worksheet xmlns="http://schemas.openxmlformats.org/spreadsheetml/2006/main" xmlns:r="http://schemas.openxmlformats.org/officeDocument/2006/relationships">
  <dimension ref="A1:L54"/>
  <sheetViews>
    <sheetView tabSelected="1" view="pageBreakPreview" zoomScale="60" zoomScaleNormal="75" workbookViewId="0">
      <pane xSplit="3" ySplit="11" topLeftCell="E51" activePane="bottomRight" state="frozen"/>
      <selection pane="topRight" activeCell="D1" sqref="D1"/>
      <selection pane="bottomLeft" activeCell="A12" sqref="A12"/>
      <selection pane="bottomRight" activeCell="H58" sqref="H58:H59"/>
    </sheetView>
  </sheetViews>
  <sheetFormatPr defaultRowHeight="15.75"/>
  <cols>
    <col min="1" max="1" width="21" style="810" customWidth="1"/>
    <col min="2" max="2" width="23.5703125" style="811" customWidth="1"/>
    <col min="3" max="3" width="121.28515625" style="812" customWidth="1"/>
    <col min="4" max="5" width="17.5703125" style="770" customWidth="1"/>
    <col min="6" max="6" width="21.85546875" style="813" customWidth="1"/>
    <col min="7" max="7" width="18.7109375" style="770" customWidth="1"/>
    <col min="8" max="8" width="23.140625" style="770" customWidth="1"/>
    <col min="9" max="9" width="22.28515625" style="770" customWidth="1"/>
    <col min="10" max="10" width="22.42578125" style="770" customWidth="1"/>
    <col min="11" max="11" width="9.140625" style="770"/>
    <col min="12" max="12" width="9.140625" style="771"/>
    <col min="13" max="16384" width="9.140625" style="770"/>
  </cols>
  <sheetData>
    <row r="1" spans="1:12" ht="15.75" customHeight="1" thickBot="1">
      <c r="A1" s="1065"/>
      <c r="B1" s="1066"/>
      <c r="C1" s="1066"/>
      <c r="D1" s="1066"/>
      <c r="E1" s="1066"/>
      <c r="F1" s="1066"/>
      <c r="G1" s="1066"/>
      <c r="H1" s="1066"/>
      <c r="I1" s="1067"/>
    </row>
    <row r="2" spans="1:12" s="82" customFormat="1" ht="15.75" customHeight="1" thickBot="1">
      <c r="A2" s="903"/>
      <c r="B2" s="927" t="s">
        <v>947</v>
      </c>
      <c r="C2" s="1085" t="s">
        <v>154</v>
      </c>
      <c r="D2" s="1085"/>
      <c r="E2" s="1085"/>
      <c r="F2" s="1085"/>
      <c r="G2" s="1085"/>
      <c r="H2" s="1085"/>
      <c r="I2" s="1085"/>
    </row>
    <row r="3" spans="1:12" s="82" customFormat="1" ht="18.75" customHeight="1" thickBot="1">
      <c r="A3" s="903"/>
      <c r="B3" s="927"/>
      <c r="C3" s="1085" t="s">
        <v>945</v>
      </c>
      <c r="D3" s="1085"/>
      <c r="E3" s="1085"/>
      <c r="F3" s="1085"/>
      <c r="G3" s="1085"/>
      <c r="H3" s="1085"/>
      <c r="I3" s="1085"/>
    </row>
    <row r="4" spans="1:12" s="82" customFormat="1" ht="15.75" customHeight="1" thickBot="1">
      <c r="A4" s="903"/>
      <c r="B4" s="927"/>
      <c r="C4" s="1085" t="s">
        <v>946</v>
      </c>
      <c r="D4" s="1085"/>
      <c r="E4" s="1085"/>
      <c r="F4" s="1085"/>
      <c r="G4" s="1085"/>
      <c r="H4" s="1085"/>
      <c r="I4" s="1085"/>
    </row>
    <row r="5" spans="1:12" s="82" customFormat="1" ht="21" customHeight="1" thickBot="1">
      <c r="A5" s="903"/>
      <c r="B5" s="547" t="s">
        <v>948</v>
      </c>
      <c r="C5" s="1085" t="s">
        <v>722</v>
      </c>
      <c r="D5" s="1085"/>
      <c r="E5" s="1085"/>
      <c r="F5" s="1085"/>
      <c r="G5" s="1085"/>
      <c r="H5" s="1085"/>
      <c r="I5" s="1085"/>
    </row>
    <row r="6" spans="1:12" s="82" customFormat="1" ht="33" customHeight="1" thickBot="1">
      <c r="A6" s="903"/>
      <c r="B6" s="678" t="s">
        <v>949</v>
      </c>
      <c r="C6" s="1085" t="s">
        <v>1112</v>
      </c>
      <c r="D6" s="1085"/>
      <c r="E6" s="1085"/>
      <c r="F6" s="1085"/>
      <c r="G6" s="1085"/>
      <c r="H6" s="1085"/>
      <c r="I6" s="1085"/>
    </row>
    <row r="7" spans="1:12" s="95" customFormat="1" ht="18.75" customHeight="1" thickBot="1">
      <c r="A7" s="1069"/>
      <c r="B7" s="1070"/>
      <c r="C7" s="1070"/>
      <c r="D7" s="1070"/>
      <c r="E7" s="1071"/>
      <c r="F7" s="772" t="s">
        <v>1209</v>
      </c>
      <c r="G7" s="1075"/>
      <c r="H7" s="1076"/>
      <c r="I7" s="1077"/>
    </row>
    <row r="8" spans="1:12" s="699" customFormat="1" ht="15" customHeight="1" thickBot="1">
      <c r="A8" s="1072"/>
      <c r="B8" s="1073"/>
      <c r="C8" s="1073"/>
      <c r="D8" s="1073"/>
      <c r="E8" s="1074"/>
      <c r="F8" s="814" t="s">
        <v>968</v>
      </c>
      <c r="G8" s="1078"/>
      <c r="H8" s="1079"/>
      <c r="I8" s="1080"/>
      <c r="J8" s="776"/>
      <c r="K8" s="776"/>
    </row>
    <row r="9" spans="1:12" s="699" customFormat="1" ht="15.75" customHeight="1" thickBot="1">
      <c r="A9" s="1072"/>
      <c r="B9" s="1073"/>
      <c r="C9" s="1073"/>
      <c r="D9" s="1073"/>
      <c r="E9" s="1073"/>
      <c r="F9" s="815"/>
      <c r="G9" s="1079"/>
      <c r="H9" s="1079"/>
      <c r="I9" s="1080"/>
      <c r="J9" s="776"/>
      <c r="K9" s="776"/>
    </row>
    <row r="10" spans="1:12" s="777" customFormat="1" ht="18.75" customHeight="1" thickBot="1">
      <c r="A10" s="1081" t="s">
        <v>1036</v>
      </c>
      <c r="B10" s="1082"/>
      <c r="C10" s="1082"/>
      <c r="D10" s="1082"/>
      <c r="E10" s="1082"/>
      <c r="F10" s="1082"/>
      <c r="G10" s="1082"/>
      <c r="H10" s="1082"/>
      <c r="I10" s="1083"/>
      <c r="L10" s="778"/>
    </row>
    <row r="11" spans="1:12" s="781" customFormat="1" ht="66.75" customHeight="1" thickBot="1">
      <c r="A11" s="1084" t="s">
        <v>934</v>
      </c>
      <c r="B11" s="1084"/>
      <c r="C11" s="779" t="s">
        <v>935</v>
      </c>
      <c r="D11" s="780" t="s">
        <v>936</v>
      </c>
      <c r="E11" s="780" t="s">
        <v>727</v>
      </c>
      <c r="F11" s="816" t="s">
        <v>808</v>
      </c>
      <c r="G11" s="780" t="s">
        <v>969</v>
      </c>
      <c r="H11" s="780" t="s">
        <v>970</v>
      </c>
      <c r="I11" s="780" t="s">
        <v>965</v>
      </c>
      <c r="J11" s="527"/>
      <c r="L11" s="782"/>
    </row>
    <row r="12" spans="1:12" ht="21" customHeight="1">
      <c r="A12" s="783" t="s">
        <v>730</v>
      </c>
      <c r="B12" s="784" t="str">
        <f>'ADM - PLAQUETA - ONE'!B10</f>
        <v>01-090-070-6</v>
      </c>
      <c r="C12" s="785" t="s">
        <v>937</v>
      </c>
      <c r="D12" s="786">
        <v>12</v>
      </c>
      <c r="E12" s="787" t="s">
        <v>739</v>
      </c>
      <c r="F12" s="817">
        <f>'ADM - PLAQUETA - ONE'!F10</f>
        <v>52520.239999999991</v>
      </c>
      <c r="G12" s="788">
        <f>TRUNC(F12*1.245,2)</f>
        <v>65387.69</v>
      </c>
      <c r="H12" s="788"/>
      <c r="I12" s="788">
        <f>TRUNC(D12*G12,2)</f>
        <v>784652.28</v>
      </c>
      <c r="J12" s="527">
        <v>34186686.210000001</v>
      </c>
      <c r="K12" s="789"/>
    </row>
    <row r="13" spans="1:12" s="795" customFormat="1" ht="102" customHeight="1">
      <c r="A13" s="790" t="s">
        <v>730</v>
      </c>
      <c r="B13" s="791" t="str">
        <f>'ADM - PLAQUETA - ONE'!B31</f>
        <v>01.999.004-0</v>
      </c>
      <c r="C13" s="792" t="s">
        <v>938</v>
      </c>
      <c r="D13" s="793">
        <v>17353</v>
      </c>
      <c r="E13" s="791" t="s">
        <v>727</v>
      </c>
      <c r="F13" s="818">
        <f>'ADM - PLAQUETA - ONE'!F31</f>
        <v>10.299999999999999</v>
      </c>
      <c r="G13" s="794"/>
      <c r="H13" s="794">
        <f>TRUNC(F13*1.1445,2)</f>
        <v>11.78</v>
      </c>
      <c r="I13" s="794">
        <f>TRUNC(D13*H13,2)</f>
        <v>204418.34</v>
      </c>
      <c r="K13" s="796"/>
      <c r="L13" s="796"/>
    </row>
    <row r="14" spans="1:12" s="795" customFormat="1" ht="27" customHeight="1">
      <c r="A14" s="790" t="s">
        <v>773</v>
      </c>
      <c r="B14" s="797" t="str">
        <f>'POSTE - PREPARAÇÃO - ONE'!B10</f>
        <v>SE 05.05.0100</v>
      </c>
      <c r="C14" s="792" t="s">
        <v>1026</v>
      </c>
      <c r="D14" s="793">
        <v>2846</v>
      </c>
      <c r="E14" s="791" t="s">
        <v>942</v>
      </c>
      <c r="F14" s="818">
        <f>'POSTE - PREPARAÇÃO - ONE'!F10</f>
        <v>26.84</v>
      </c>
      <c r="G14" s="794">
        <f>TRUNC(F14*1.245,2)</f>
        <v>33.409999999999997</v>
      </c>
      <c r="H14" s="794"/>
      <c r="I14" s="794">
        <f>TRUNC(D14*G14,2)</f>
        <v>95084.86</v>
      </c>
      <c r="K14" s="796"/>
      <c r="L14" s="796"/>
    </row>
    <row r="15" spans="1:12" s="795" customFormat="1" ht="43.5" customHeight="1">
      <c r="A15" s="790" t="s">
        <v>773</v>
      </c>
      <c r="B15" s="791" t="str">
        <f>'POSTE - PREPARAÇÃO - ONE'!B21</f>
        <v>SE 20.05.0200</v>
      </c>
      <c r="C15" s="792" t="s">
        <v>762</v>
      </c>
      <c r="D15" s="791">
        <v>512.28</v>
      </c>
      <c r="E15" s="791" t="s">
        <v>772</v>
      </c>
      <c r="F15" s="818">
        <f>'POSTE - PREPARAÇÃO - ONE'!F21</f>
        <v>8.59</v>
      </c>
      <c r="G15" s="794">
        <f>TRUNC(F15*1.245,2)</f>
        <v>10.69</v>
      </c>
      <c r="H15" s="794"/>
      <c r="I15" s="794">
        <f>TRUNC(D15*G15,2)</f>
        <v>5476.27</v>
      </c>
      <c r="K15" s="796"/>
      <c r="L15" s="796"/>
    </row>
    <row r="16" spans="1:12" s="789" customFormat="1" ht="76.5" customHeight="1">
      <c r="A16" s="790" t="s">
        <v>773</v>
      </c>
      <c r="B16" s="791" t="str">
        <f>'CANTEIRO - ONE'!B10</f>
        <v>AD 20.25.0210</v>
      </c>
      <c r="C16" s="792" t="s">
        <v>986</v>
      </c>
      <c r="D16" s="793">
        <v>240</v>
      </c>
      <c r="E16" s="791" t="s">
        <v>763</v>
      </c>
      <c r="F16" s="818">
        <f>'CANTEIRO - ONE'!F10</f>
        <v>576</v>
      </c>
      <c r="G16" s="794"/>
      <c r="H16" s="794">
        <f>TRUNC(F16*1.1445,2)</f>
        <v>659.23</v>
      </c>
      <c r="I16" s="794">
        <f>TRUNC(D16*H16,2)</f>
        <v>158215.20000000001</v>
      </c>
      <c r="J16" s="799"/>
      <c r="L16" s="771"/>
    </row>
    <row r="17" spans="1:12" s="771" customFormat="1" ht="92.25" customHeight="1">
      <c r="A17" s="790" t="s">
        <v>773</v>
      </c>
      <c r="B17" s="791" t="str">
        <f>'CANTEIRO - ONE'!B18</f>
        <v>AD 25.05.0250</v>
      </c>
      <c r="C17" s="792" t="s">
        <v>1007</v>
      </c>
      <c r="D17" s="793">
        <v>480</v>
      </c>
      <c r="E17" s="791" t="s">
        <v>939</v>
      </c>
      <c r="F17" s="818">
        <f>'CANTEIRO - ONE'!F18</f>
        <v>48</v>
      </c>
      <c r="G17" s="794"/>
      <c r="H17" s="794">
        <f>TRUNC(F17*1.1445,2)</f>
        <v>54.93</v>
      </c>
      <c r="I17" s="794">
        <f>TRUNC(D17*H17,2)</f>
        <v>26366.400000000001</v>
      </c>
    </row>
    <row r="18" spans="1:12" s="771" customFormat="1" ht="86.25" customHeight="1">
      <c r="A18" s="790" t="s">
        <v>773</v>
      </c>
      <c r="B18" s="800" t="str">
        <f>'TRANSPORTE - ONE'!B10</f>
        <v>TC 05.05.0100</v>
      </c>
      <c r="C18" s="792" t="s">
        <v>953</v>
      </c>
      <c r="D18" s="793">
        <v>6630.72</v>
      </c>
      <c r="E18" s="791" t="s">
        <v>940</v>
      </c>
      <c r="F18" s="818">
        <f>'TRANSPORTE - ONE'!F10</f>
        <v>0.87</v>
      </c>
      <c r="G18" s="794"/>
      <c r="H18" s="794">
        <f>TRUNC(F18*1.1445,2)</f>
        <v>0.99</v>
      </c>
      <c r="I18" s="794">
        <f>TRUNC(D18*H18,2)</f>
        <v>6564.41</v>
      </c>
    </row>
    <row r="19" spans="1:12" s="771" customFormat="1" ht="52.5" customHeight="1">
      <c r="A19" s="790" t="s">
        <v>755</v>
      </c>
      <c r="B19" s="800" t="str">
        <f>'TRANSPORTE - ONE'!B26</f>
        <v>04.007.0050-0</v>
      </c>
      <c r="C19" s="792" t="s">
        <v>794</v>
      </c>
      <c r="D19" s="791">
        <v>165.77</v>
      </c>
      <c r="E19" s="791" t="s">
        <v>787</v>
      </c>
      <c r="F19" s="818">
        <f>'TRANSPORTE - ONE'!F26</f>
        <v>66.19</v>
      </c>
      <c r="G19" s="794">
        <f t="shared" ref="G19:G24" si="0">TRUNC(F19*1.245,2)</f>
        <v>82.4</v>
      </c>
      <c r="H19" s="794"/>
      <c r="I19" s="794">
        <f t="shared" ref="I19:I24" si="1">TRUNC(D19*G19,2)</f>
        <v>13659.44</v>
      </c>
    </row>
    <row r="20" spans="1:12" s="771" customFormat="1" ht="37.5" customHeight="1">
      <c r="A20" s="790" t="s">
        <v>773</v>
      </c>
      <c r="B20" s="800" t="s">
        <v>1053</v>
      </c>
      <c r="C20" s="792" t="s">
        <v>1054</v>
      </c>
      <c r="D20" s="793">
        <v>7838.91</v>
      </c>
      <c r="E20" s="791" t="s">
        <v>1208</v>
      </c>
      <c r="F20" s="818">
        <f>'TRANSPORTE - ONE'!F41</f>
        <v>21.48</v>
      </c>
      <c r="G20" s="794">
        <f t="shared" si="0"/>
        <v>26.74</v>
      </c>
      <c r="H20" s="794"/>
      <c r="I20" s="794">
        <f t="shared" si="1"/>
        <v>209612.45</v>
      </c>
    </row>
    <row r="21" spans="1:12" s="771" customFormat="1" ht="126" customHeight="1">
      <c r="A21" s="790" t="s">
        <v>773</v>
      </c>
      <c r="B21" s="791" t="str">
        <f>'TRANSPORTE - ONE'!B51</f>
        <v>EQ 05.05.0370</v>
      </c>
      <c r="C21" s="792" t="s">
        <v>1006</v>
      </c>
      <c r="D21" s="793">
        <v>48</v>
      </c>
      <c r="E21" s="791" t="s">
        <v>939</v>
      </c>
      <c r="F21" s="818">
        <f>'TRANSPORTE - ONE'!F51</f>
        <v>7845.97</v>
      </c>
      <c r="G21" s="794">
        <f t="shared" si="0"/>
        <v>9768.23</v>
      </c>
      <c r="H21" s="794"/>
      <c r="I21" s="794">
        <f t="shared" si="1"/>
        <v>468875.04</v>
      </c>
    </row>
    <row r="22" spans="1:12" s="771" customFormat="1" ht="37.5" customHeight="1">
      <c r="A22" s="791" t="s">
        <v>730</v>
      </c>
      <c r="B22" s="790" t="str">
        <f>'POSTES DUPLO T - ONE'!B10</f>
        <v>IP 05.05.83397</v>
      </c>
      <c r="C22" s="792" t="s">
        <v>799</v>
      </c>
      <c r="D22" s="798">
        <v>103</v>
      </c>
      <c r="E22" s="791" t="s">
        <v>727</v>
      </c>
      <c r="F22" s="818">
        <f>'POSTES DUPLO T - ONE'!F10</f>
        <v>788.64400000000001</v>
      </c>
      <c r="G22" s="794">
        <f t="shared" si="0"/>
        <v>981.86</v>
      </c>
      <c r="H22" s="794"/>
      <c r="I22" s="794">
        <f t="shared" si="1"/>
        <v>101131.58</v>
      </c>
    </row>
    <row r="23" spans="1:12" s="789" customFormat="1" ht="39.75" customHeight="1">
      <c r="A23" s="791" t="s">
        <v>730</v>
      </c>
      <c r="B23" s="797" t="str">
        <f>'POSTE DE FIBRA - ONE'!B10</f>
        <v>IP 05.05.83397</v>
      </c>
      <c r="C23" s="792" t="s">
        <v>818</v>
      </c>
      <c r="D23" s="793">
        <v>1320</v>
      </c>
      <c r="E23" s="791" t="s">
        <v>727</v>
      </c>
      <c r="F23" s="818">
        <f>'POSTE DE FIBRA - ONE'!F10</f>
        <v>1859.8040000000001</v>
      </c>
      <c r="G23" s="794">
        <f t="shared" si="0"/>
        <v>2315.4499999999998</v>
      </c>
      <c r="H23" s="794"/>
      <c r="I23" s="794">
        <f t="shared" si="1"/>
        <v>3056394</v>
      </c>
      <c r="L23" s="771"/>
    </row>
    <row r="24" spans="1:12" s="789" customFormat="1" ht="37.5" customHeight="1">
      <c r="A24" s="790" t="s">
        <v>773</v>
      </c>
      <c r="B24" s="801" t="str">
        <f>'ELETROFERRAGENS - ONE'!B10</f>
        <v>IP 10.05.0050</v>
      </c>
      <c r="C24" s="802" t="s">
        <v>822</v>
      </c>
      <c r="D24" s="793">
        <v>1423</v>
      </c>
      <c r="E24" s="791" t="s">
        <v>727</v>
      </c>
      <c r="F24" s="818">
        <f>'ELETROFERRAGENS - ONE'!F10</f>
        <v>12.22</v>
      </c>
      <c r="G24" s="794">
        <f t="shared" si="0"/>
        <v>15.21</v>
      </c>
      <c r="H24" s="794"/>
      <c r="I24" s="794">
        <f t="shared" si="1"/>
        <v>21643.83</v>
      </c>
      <c r="L24" s="771"/>
    </row>
    <row r="25" spans="1:12" s="789" customFormat="1" ht="31.5" customHeight="1">
      <c r="A25" s="790" t="s">
        <v>773</v>
      </c>
      <c r="B25" s="801" t="str">
        <f>'ELETROFERRAGENS - ONE'!B19</f>
        <v>IP 15.15.0050</v>
      </c>
      <c r="C25" s="802" t="s">
        <v>826</v>
      </c>
      <c r="D25" s="793">
        <v>1423</v>
      </c>
      <c r="E25" s="791" t="s">
        <v>727</v>
      </c>
      <c r="F25" s="818">
        <f>'ELETROFERRAGENS - ONE'!F19</f>
        <v>3.34</v>
      </c>
      <c r="G25" s="794"/>
      <c r="H25" s="794">
        <f t="shared" ref="H25:H34" si="2">TRUNC(F25*1.1445,2)</f>
        <v>3.82</v>
      </c>
      <c r="I25" s="794">
        <f t="shared" ref="I25:I34" si="3">TRUNC(D25*H25,2)</f>
        <v>5435.86</v>
      </c>
      <c r="L25" s="771"/>
    </row>
    <row r="26" spans="1:12" s="789" customFormat="1" ht="33.75" customHeight="1">
      <c r="A26" s="790" t="s">
        <v>730</v>
      </c>
      <c r="B26" s="791" t="str">
        <f>'ELETROFERRAGENS - ONE'!B27</f>
        <v>10.25.0150-1</v>
      </c>
      <c r="C26" s="792" t="s">
        <v>906</v>
      </c>
      <c r="D26" s="793">
        <v>2846</v>
      </c>
      <c r="E26" s="791" t="s">
        <v>727</v>
      </c>
      <c r="F26" s="818">
        <f>'ELETROFERRAGENS - ONE'!F27</f>
        <v>3.71</v>
      </c>
      <c r="G26" s="794"/>
      <c r="H26" s="794">
        <f t="shared" si="2"/>
        <v>4.24</v>
      </c>
      <c r="I26" s="794">
        <f t="shared" si="3"/>
        <v>12067.04</v>
      </c>
      <c r="L26" s="771"/>
    </row>
    <row r="27" spans="1:12" s="789" customFormat="1" ht="36.75" customHeight="1">
      <c r="A27" s="790" t="s">
        <v>922</v>
      </c>
      <c r="B27" s="803">
        <f>'ELETROFERRAGENS - ONE'!B60</f>
        <v>441</v>
      </c>
      <c r="C27" s="792" t="s">
        <v>923</v>
      </c>
      <c r="D27" s="793">
        <v>24838</v>
      </c>
      <c r="E27" s="791" t="s">
        <v>727</v>
      </c>
      <c r="F27" s="818" t="str">
        <f>'ELETROFERRAGENS - ONE'!F60</f>
        <v>6,07</v>
      </c>
      <c r="G27" s="794"/>
      <c r="H27" s="794">
        <f t="shared" si="2"/>
        <v>6.94</v>
      </c>
      <c r="I27" s="794">
        <f t="shared" si="3"/>
        <v>172375.72</v>
      </c>
      <c r="L27" s="771"/>
    </row>
    <row r="28" spans="1:12" s="789" customFormat="1" ht="39" customHeight="1">
      <c r="A28" s="790" t="s">
        <v>922</v>
      </c>
      <c r="B28" s="803">
        <f>'ELETROFERRAGENS - ONE'!B67</f>
        <v>431</v>
      </c>
      <c r="C28" s="792" t="s">
        <v>927</v>
      </c>
      <c r="D28" s="793">
        <v>24838</v>
      </c>
      <c r="E28" s="791" t="s">
        <v>727</v>
      </c>
      <c r="F28" s="818" t="str">
        <f>'ELETROFERRAGENS - ONE'!F67</f>
        <v>7,33</v>
      </c>
      <c r="G28" s="794"/>
      <c r="H28" s="794">
        <f t="shared" si="2"/>
        <v>8.3800000000000008</v>
      </c>
      <c r="I28" s="794">
        <f t="shared" si="3"/>
        <v>208142.44</v>
      </c>
      <c r="L28" s="771"/>
    </row>
    <row r="29" spans="1:12" s="789" customFormat="1" ht="40.5" customHeight="1">
      <c r="A29" s="790" t="s">
        <v>922</v>
      </c>
      <c r="B29" s="803">
        <f>'ELETROFERRAGENS - ONE'!B74</f>
        <v>432</v>
      </c>
      <c r="C29" s="792" t="s">
        <v>928</v>
      </c>
      <c r="D29" s="793">
        <v>24838</v>
      </c>
      <c r="E29" s="791" t="s">
        <v>727</v>
      </c>
      <c r="F29" s="818" t="str">
        <f>'ELETROFERRAGENS - ONE'!F74</f>
        <v>8,08</v>
      </c>
      <c r="G29" s="794"/>
      <c r="H29" s="794">
        <f t="shared" si="2"/>
        <v>9.24</v>
      </c>
      <c r="I29" s="794">
        <f t="shared" si="3"/>
        <v>229503.12</v>
      </c>
      <c r="L29" s="771"/>
    </row>
    <row r="30" spans="1:12" s="789" customFormat="1" ht="22.5" customHeight="1">
      <c r="A30" s="790" t="s">
        <v>922</v>
      </c>
      <c r="B30" s="803">
        <f>'ELETROFERRAGENS - ONE'!B82</f>
        <v>4337</v>
      </c>
      <c r="C30" s="792" t="s">
        <v>929</v>
      </c>
      <c r="D30" s="793">
        <v>24838</v>
      </c>
      <c r="E30" s="791" t="s">
        <v>727</v>
      </c>
      <c r="F30" s="818" t="str">
        <f>'ELETROFERRAGENS - ONE'!F82</f>
        <v>1,77</v>
      </c>
      <c r="G30" s="794"/>
      <c r="H30" s="794">
        <f t="shared" si="2"/>
        <v>2.02</v>
      </c>
      <c r="I30" s="794">
        <f t="shared" si="3"/>
        <v>50172.76</v>
      </c>
      <c r="L30" s="771"/>
    </row>
    <row r="31" spans="1:12" ht="41.25" customHeight="1">
      <c r="A31" s="790" t="s">
        <v>922</v>
      </c>
      <c r="B31" s="803">
        <v>379</v>
      </c>
      <c r="C31" s="792" t="s">
        <v>932</v>
      </c>
      <c r="D31" s="793">
        <v>49676</v>
      </c>
      <c r="E31" s="791" t="s">
        <v>727</v>
      </c>
      <c r="F31" s="794" t="str">
        <f>'ELETROFERRAGENS - ONE'!F90</f>
        <v>0,73</v>
      </c>
      <c r="G31" s="794"/>
      <c r="H31" s="794">
        <f t="shared" si="2"/>
        <v>0.83</v>
      </c>
      <c r="I31" s="794">
        <f t="shared" si="3"/>
        <v>41231.08</v>
      </c>
    </row>
    <row r="32" spans="1:12" s="789" customFormat="1" ht="67.5" customHeight="1">
      <c r="A32" s="790" t="s">
        <v>730</v>
      </c>
      <c r="B32" s="791" t="str">
        <f>'BRAÇO - ONE'!B10</f>
        <v>IP 05.50.0057-1</v>
      </c>
      <c r="C32" s="792" t="s">
        <v>1005</v>
      </c>
      <c r="D32" s="793">
        <v>6385</v>
      </c>
      <c r="E32" s="791" t="s">
        <v>727</v>
      </c>
      <c r="F32" s="794">
        <f>'BRAÇO - ONE'!F10</f>
        <v>95.32</v>
      </c>
      <c r="G32" s="794"/>
      <c r="H32" s="794">
        <f t="shared" si="2"/>
        <v>109.09</v>
      </c>
      <c r="I32" s="794">
        <f t="shared" si="3"/>
        <v>696539.65</v>
      </c>
      <c r="L32" s="771"/>
    </row>
    <row r="33" spans="1:12" s="789" customFormat="1" ht="69.75" customHeight="1">
      <c r="A33" s="790" t="s">
        <v>773</v>
      </c>
      <c r="B33" s="791" t="str">
        <f>'BRAÇO - ONE'!B31</f>
        <v>IP 05.50.0556</v>
      </c>
      <c r="C33" s="792" t="s">
        <v>1004</v>
      </c>
      <c r="D33" s="793">
        <v>9406</v>
      </c>
      <c r="E33" s="791" t="s">
        <v>727</v>
      </c>
      <c r="F33" s="794">
        <f>'BRAÇO - ONE'!F31</f>
        <v>232.71</v>
      </c>
      <c r="G33" s="794"/>
      <c r="H33" s="794">
        <f t="shared" si="2"/>
        <v>266.33</v>
      </c>
      <c r="I33" s="794">
        <f t="shared" si="3"/>
        <v>2505099.98</v>
      </c>
      <c r="L33" s="771"/>
    </row>
    <row r="34" spans="1:12" s="789" customFormat="1" ht="69" customHeight="1">
      <c r="A34" s="790" t="s">
        <v>773</v>
      </c>
      <c r="B34" s="791" t="str">
        <f>'BRAÇO - ONE'!B40</f>
        <v>IP 05.50.0600</v>
      </c>
      <c r="C34" s="792" t="s">
        <v>1003</v>
      </c>
      <c r="D34" s="793">
        <v>1500</v>
      </c>
      <c r="E34" s="791" t="s">
        <v>727</v>
      </c>
      <c r="F34" s="794">
        <f>'BRAÇO - ONE'!F40</f>
        <v>286.97000000000003</v>
      </c>
      <c r="G34" s="794"/>
      <c r="H34" s="794">
        <f t="shared" si="2"/>
        <v>328.43</v>
      </c>
      <c r="I34" s="794">
        <f t="shared" si="3"/>
        <v>492645</v>
      </c>
      <c r="L34" s="771"/>
    </row>
    <row r="35" spans="1:12" s="789" customFormat="1" ht="48.75" customHeight="1">
      <c r="A35" s="790" t="s">
        <v>730</v>
      </c>
      <c r="B35" s="791" t="str">
        <f>'COL. LUM. - ONE'!B62</f>
        <v>IP 05.55.0100-1</v>
      </c>
      <c r="C35" s="792" t="s">
        <v>1002</v>
      </c>
      <c r="D35" s="793">
        <v>6385</v>
      </c>
      <c r="E35" s="791" t="s">
        <v>727</v>
      </c>
      <c r="F35" s="794">
        <f>'COL. LUM. - ONE'!F62</f>
        <v>71.349999999999994</v>
      </c>
      <c r="G35" s="794">
        <f>TRUNC(F35*1.245,2)</f>
        <v>88.83</v>
      </c>
      <c r="H35" s="794"/>
      <c r="I35" s="794">
        <f>TRUNC(D35*G35,2)</f>
        <v>567179.55000000005</v>
      </c>
      <c r="L35" s="771"/>
    </row>
    <row r="36" spans="1:12" s="789" customFormat="1" ht="54" customHeight="1">
      <c r="A36" s="790" t="s">
        <v>730</v>
      </c>
      <c r="B36" s="791" t="str">
        <f>'COL. LUM. - ONE'!B87</f>
        <v>IP 05.55.0150-1</v>
      </c>
      <c r="C36" s="792" t="s">
        <v>1001</v>
      </c>
      <c r="D36" s="793">
        <v>9406</v>
      </c>
      <c r="E36" s="791" t="s">
        <v>727</v>
      </c>
      <c r="F36" s="794">
        <f>'COL. LUM. - ONE'!F87</f>
        <v>142.69999999999999</v>
      </c>
      <c r="G36" s="794">
        <f>TRUNC(F36*1.245,2)</f>
        <v>177.66</v>
      </c>
      <c r="H36" s="794"/>
      <c r="I36" s="794">
        <f>TRUNC(D36*G36,2)</f>
        <v>1671069.96</v>
      </c>
      <c r="L36" s="771"/>
    </row>
    <row r="37" spans="1:12" s="789" customFormat="1" ht="51" customHeight="1">
      <c r="A37" s="790" t="s">
        <v>730</v>
      </c>
      <c r="B37" s="791" t="str">
        <f>'COL. LUM. - ONE'!B112</f>
        <v xml:space="preserve"> IP 05.55.0200-1</v>
      </c>
      <c r="C37" s="792" t="s">
        <v>1000</v>
      </c>
      <c r="D37" s="793">
        <v>1500</v>
      </c>
      <c r="E37" s="791" t="s">
        <v>727</v>
      </c>
      <c r="F37" s="794">
        <f>'COL. LUM. - ONE'!F112</f>
        <v>142.69999999999999</v>
      </c>
      <c r="G37" s="794">
        <f>TRUNC(F37*1.245,2)</f>
        <v>177.66</v>
      </c>
      <c r="H37" s="794"/>
      <c r="I37" s="794">
        <f>TRUNC(D37*G37,2)</f>
        <v>266490</v>
      </c>
      <c r="L37" s="771"/>
    </row>
    <row r="38" spans="1:12" s="789" customFormat="1" ht="156" customHeight="1">
      <c r="A38" s="790" t="s">
        <v>730</v>
      </c>
      <c r="B38" s="791" t="str">
        <f>'LUM VS70 - LED - ONE'!B10</f>
        <v>IP 50.05.0999-1</v>
      </c>
      <c r="C38" s="792" t="s">
        <v>944</v>
      </c>
      <c r="D38" s="793">
        <v>6847</v>
      </c>
      <c r="E38" s="791" t="s">
        <v>727</v>
      </c>
      <c r="F38" s="818">
        <f>'LUM VS70 - LED - ONE'!F10</f>
        <v>714.75166666666667</v>
      </c>
      <c r="G38" s="794"/>
      <c r="H38" s="794">
        <f>TRUNC(F38*1.1445,2)</f>
        <v>818.03</v>
      </c>
      <c r="I38" s="794">
        <f>TRUNC(D38*H38,2)</f>
        <v>5601051.4100000001</v>
      </c>
      <c r="L38" s="771"/>
    </row>
    <row r="39" spans="1:12" s="789" customFormat="1" ht="160.5" customHeight="1">
      <c r="A39" s="790" t="s">
        <v>730</v>
      </c>
      <c r="B39" s="791" t="str">
        <f>'LUM VS100 - LED -ONE'!B11</f>
        <v>IP 50.05.0999-2</v>
      </c>
      <c r="C39" s="792" t="s">
        <v>999</v>
      </c>
      <c r="D39" s="793">
        <v>4201</v>
      </c>
      <c r="E39" s="791" t="s">
        <v>727</v>
      </c>
      <c r="F39" s="818">
        <f>'LUM VS100 - LED -ONE'!F11</f>
        <v>772.13166666666666</v>
      </c>
      <c r="G39" s="794"/>
      <c r="H39" s="794">
        <f>TRUNC(F39*1.1445,2)</f>
        <v>883.7</v>
      </c>
      <c r="I39" s="794">
        <f>TRUNC(D39*H39,2)</f>
        <v>3712423.7</v>
      </c>
      <c r="L39" s="771"/>
    </row>
    <row r="40" spans="1:12" s="789" customFormat="1" ht="159.75" customHeight="1">
      <c r="A40" s="790" t="s">
        <v>730</v>
      </c>
      <c r="B40" s="791" t="str">
        <f>'LUM VS150 - LED -ONE'!B11</f>
        <v>IP 50.05.0999-3</v>
      </c>
      <c r="C40" s="792" t="s">
        <v>998</v>
      </c>
      <c r="D40" s="793">
        <v>5049</v>
      </c>
      <c r="E40" s="791" t="s">
        <v>727</v>
      </c>
      <c r="F40" s="818">
        <f>'LUM VS150 - LED -ONE'!F11</f>
        <v>873.9083333333333</v>
      </c>
      <c r="G40" s="794"/>
      <c r="H40" s="794">
        <f>TRUNC(F40*1.1445,2)</f>
        <v>1000.18</v>
      </c>
      <c r="I40" s="794">
        <f>TRUNC(D40*H40,2)</f>
        <v>5049908.82</v>
      </c>
      <c r="L40" s="771"/>
    </row>
    <row r="41" spans="1:12" s="789" customFormat="1" ht="156.75" customHeight="1">
      <c r="A41" s="790" t="s">
        <v>730</v>
      </c>
      <c r="B41" s="791" t="str">
        <f>'[2]LUM VS250 - LED -ONE'!B10</f>
        <v>IP 49.05.0999-4</v>
      </c>
      <c r="C41" s="792" t="s">
        <v>997</v>
      </c>
      <c r="D41" s="793">
        <v>1249</v>
      </c>
      <c r="E41" s="791" t="s">
        <v>727</v>
      </c>
      <c r="F41" s="818">
        <f>'LUM VS250 - LED -ONE'!F10</f>
        <v>1175.5616666666665</v>
      </c>
      <c r="G41" s="794"/>
      <c r="H41" s="794">
        <f>TRUNC(F41*1.1445,2)</f>
        <v>1345.43</v>
      </c>
      <c r="I41" s="794">
        <f>TRUNC(D41*H41,2)</f>
        <v>1680442.07</v>
      </c>
      <c r="L41" s="771"/>
    </row>
    <row r="42" spans="1:12" s="789" customFormat="1" ht="67.5" customHeight="1">
      <c r="A42" s="790" t="s">
        <v>730</v>
      </c>
      <c r="B42" s="791" t="str">
        <f>'COL. LUM. - ONE'!B10</f>
        <v>IP 50.40.0106-1</v>
      </c>
      <c r="C42" s="792" t="s">
        <v>1140</v>
      </c>
      <c r="D42" s="793">
        <v>17346</v>
      </c>
      <c r="E42" s="791" t="s">
        <v>727</v>
      </c>
      <c r="F42" s="818">
        <f>'COL. LUM. - ONE'!F10</f>
        <v>160.55588800000001</v>
      </c>
      <c r="G42" s="794">
        <f>TRUNC(F42*1.245,2)</f>
        <v>199.89</v>
      </c>
      <c r="H42" s="794"/>
      <c r="I42" s="794">
        <f>TRUNC(D42*G42,2)</f>
        <v>3467291.94</v>
      </c>
      <c r="L42" s="771"/>
    </row>
    <row r="43" spans="1:12" s="789" customFormat="1" ht="66" customHeight="1">
      <c r="A43" s="790" t="s">
        <v>773</v>
      </c>
      <c r="B43" s="791" t="str">
        <f>'MVM 100-150-250-400W'!B10</f>
        <v>IP 50.25.0410</v>
      </c>
      <c r="C43" s="792" t="s">
        <v>996</v>
      </c>
      <c r="D43" s="793">
        <v>60</v>
      </c>
      <c r="E43" s="791" t="s">
        <v>727</v>
      </c>
      <c r="F43" s="818">
        <f>'MVM 100-150-250-400W'!F10</f>
        <v>146.44</v>
      </c>
      <c r="G43" s="794"/>
      <c r="H43" s="794">
        <f t="shared" ref="H43:H53" si="4">TRUNC(F43*1.1445,2)</f>
        <v>167.6</v>
      </c>
      <c r="I43" s="794">
        <f t="shared" ref="I43" si="5">TRUNC(D43*H43,2)</f>
        <v>10056</v>
      </c>
      <c r="L43" s="771"/>
    </row>
    <row r="44" spans="1:12" s="789" customFormat="1" ht="24" customHeight="1">
      <c r="A44" s="790" t="s">
        <v>773</v>
      </c>
      <c r="B44" s="791" t="str">
        <f>'MVM 100-150-250-400W'!B17</f>
        <v>IP 50.25.0412</v>
      </c>
      <c r="C44" s="792" t="s">
        <v>995</v>
      </c>
      <c r="D44" s="793">
        <v>558</v>
      </c>
      <c r="E44" s="791" t="s">
        <v>727</v>
      </c>
      <c r="F44" s="818">
        <f>'MVM 100-150-250-400W'!F17</f>
        <v>287.02</v>
      </c>
      <c r="G44" s="794"/>
      <c r="H44" s="794">
        <f t="shared" si="4"/>
        <v>328.49</v>
      </c>
      <c r="I44" s="794">
        <f t="shared" ref="I44:I53" si="6">TRUNC(D44*H44,2)</f>
        <v>183297.42</v>
      </c>
      <c r="L44" s="771"/>
    </row>
    <row r="45" spans="1:12" s="789" customFormat="1" ht="49.5" customHeight="1">
      <c r="A45" s="790" t="s">
        <v>773</v>
      </c>
      <c r="B45" s="791" t="str">
        <f>'MVM 100-150-250-400W'!B24</f>
        <v>IP 50.25.0421</v>
      </c>
      <c r="C45" s="792" t="s">
        <v>994</v>
      </c>
      <c r="D45" s="793">
        <v>123</v>
      </c>
      <c r="E45" s="791" t="s">
        <v>727</v>
      </c>
      <c r="F45" s="818">
        <f>'MVM 100-150-250-400W'!F24</f>
        <v>65</v>
      </c>
      <c r="G45" s="794"/>
      <c r="H45" s="794">
        <f t="shared" si="4"/>
        <v>74.39</v>
      </c>
      <c r="I45" s="794">
        <f t="shared" si="6"/>
        <v>9149.9699999999993</v>
      </c>
      <c r="L45" s="771"/>
    </row>
    <row r="46" spans="1:12" s="789" customFormat="1" ht="57" customHeight="1">
      <c r="A46" s="790" t="s">
        <v>773</v>
      </c>
      <c r="B46" s="791" t="str">
        <f>'MVM 100-150-250-400W'!B31</f>
        <v>IP 50.25.0424</v>
      </c>
      <c r="C46" s="792" t="s">
        <v>993</v>
      </c>
      <c r="D46" s="793">
        <v>129</v>
      </c>
      <c r="E46" s="791" t="s">
        <v>727</v>
      </c>
      <c r="F46" s="818">
        <f>'MVM 100-150-250-400W'!F31</f>
        <v>69</v>
      </c>
      <c r="G46" s="794"/>
      <c r="H46" s="794">
        <f t="shared" si="4"/>
        <v>78.97</v>
      </c>
      <c r="I46" s="794">
        <f t="shared" si="6"/>
        <v>10187.129999999999</v>
      </c>
      <c r="L46" s="771"/>
    </row>
    <row r="47" spans="1:12" s="789" customFormat="1" ht="22.5" customHeight="1">
      <c r="A47" s="790" t="s">
        <v>730</v>
      </c>
      <c r="B47" s="791" t="str">
        <f>'CABOS - ONE'!B10</f>
        <v>IP 15.30.0062-1</v>
      </c>
      <c r="C47" s="792" t="s">
        <v>941</v>
      </c>
      <c r="D47" s="793">
        <v>82704</v>
      </c>
      <c r="E47" s="791" t="s">
        <v>942</v>
      </c>
      <c r="F47" s="818">
        <f>'CABOS - ONE'!F10</f>
        <v>2.82</v>
      </c>
      <c r="G47" s="794"/>
      <c r="H47" s="794">
        <f t="shared" si="4"/>
        <v>3.22</v>
      </c>
      <c r="I47" s="794">
        <f t="shared" si="6"/>
        <v>266306.88</v>
      </c>
      <c r="L47" s="771"/>
    </row>
    <row r="48" spans="1:12" s="789" customFormat="1" ht="42.75" customHeight="1">
      <c r="A48" s="790" t="s">
        <v>730</v>
      </c>
      <c r="B48" s="800" t="str">
        <f>'CABOS - ONE'!B39</f>
        <v>IP 15.43.0200-1</v>
      </c>
      <c r="C48" s="792" t="s">
        <v>900</v>
      </c>
      <c r="D48" s="793">
        <v>71996</v>
      </c>
      <c r="E48" s="791" t="s">
        <v>942</v>
      </c>
      <c r="F48" s="818">
        <f>'CABOS - ONE'!F39</f>
        <v>2.8899999999999997</v>
      </c>
      <c r="G48" s="794"/>
      <c r="H48" s="794">
        <f t="shared" si="4"/>
        <v>3.3</v>
      </c>
      <c r="I48" s="794">
        <f t="shared" si="6"/>
        <v>237586.8</v>
      </c>
      <c r="L48" s="771"/>
    </row>
    <row r="49" spans="1:12" s="789" customFormat="1" ht="39.75" customHeight="1">
      <c r="A49" s="790" t="s">
        <v>730</v>
      </c>
      <c r="B49" s="803" t="str">
        <f>'CABOS - ONE'!B65</f>
        <v xml:space="preserve">IP 15.05.0150-1         </v>
      </c>
      <c r="C49" s="792" t="s">
        <v>992</v>
      </c>
      <c r="D49" s="793">
        <v>2181</v>
      </c>
      <c r="E49" s="791" t="s">
        <v>943</v>
      </c>
      <c r="F49" s="818">
        <f>'CABOS - ONE'!F65</f>
        <v>83.468899999999991</v>
      </c>
      <c r="G49" s="794"/>
      <c r="H49" s="794">
        <f t="shared" si="4"/>
        <v>95.53</v>
      </c>
      <c r="I49" s="794">
        <f t="shared" si="6"/>
        <v>208350.93</v>
      </c>
      <c r="L49" s="771"/>
    </row>
    <row r="50" spans="1:12" s="789" customFormat="1" ht="122.25" customHeight="1">
      <c r="A50" s="790" t="s">
        <v>773</v>
      </c>
      <c r="B50" s="800" t="str">
        <f>'CONECTORES E RELÊ- ONE'!B10</f>
        <v>IP 10.30.0555</v>
      </c>
      <c r="C50" s="792" t="s">
        <v>991</v>
      </c>
      <c r="D50" s="793">
        <v>52038</v>
      </c>
      <c r="E50" s="791" t="s">
        <v>727</v>
      </c>
      <c r="F50" s="818">
        <f>'CONECTORES E RELÊ- ONE'!F10</f>
        <v>14.1</v>
      </c>
      <c r="G50" s="794"/>
      <c r="H50" s="794">
        <f t="shared" si="4"/>
        <v>16.13</v>
      </c>
      <c r="I50" s="794">
        <f t="shared" si="6"/>
        <v>839372.94</v>
      </c>
      <c r="L50" s="771"/>
    </row>
    <row r="51" spans="1:12" s="789" customFormat="1" ht="60.75" customHeight="1">
      <c r="A51" s="790" t="s">
        <v>730</v>
      </c>
      <c r="B51" s="792" t="s">
        <v>1022</v>
      </c>
      <c r="C51" s="792" t="s">
        <v>1202</v>
      </c>
      <c r="D51" s="793">
        <v>3741</v>
      </c>
      <c r="E51" s="791" t="s">
        <v>727</v>
      </c>
      <c r="F51" s="818">
        <v>6.72</v>
      </c>
      <c r="G51" s="808"/>
      <c r="H51" s="808">
        <f>TRUNC(F51*1.1445,2)</f>
        <v>7.69</v>
      </c>
      <c r="I51" s="808">
        <f t="shared" si="6"/>
        <v>28768.29</v>
      </c>
      <c r="L51" s="771"/>
    </row>
    <row r="52" spans="1:12" s="789" customFormat="1" ht="63" customHeight="1">
      <c r="A52" s="790" t="s">
        <v>730</v>
      </c>
      <c r="B52" s="792" t="s">
        <v>1023</v>
      </c>
      <c r="C52" s="792" t="s">
        <v>1201</v>
      </c>
      <c r="D52" s="793">
        <v>3741</v>
      </c>
      <c r="E52" s="791" t="s">
        <v>727</v>
      </c>
      <c r="F52" s="818">
        <v>7.01</v>
      </c>
      <c r="G52" s="808"/>
      <c r="H52" s="808">
        <f>TRUNC(F52*1.1445,2)</f>
        <v>8.02</v>
      </c>
      <c r="I52" s="808">
        <f t="shared" si="6"/>
        <v>30002.82</v>
      </c>
      <c r="L52" s="771"/>
    </row>
    <row r="53" spans="1:12" s="789" customFormat="1" ht="88.5" customHeight="1" thickBot="1">
      <c r="A53" s="804" t="s">
        <v>773</v>
      </c>
      <c r="B53" s="805" t="str">
        <f>'CONECTORES E RELÊ- ONE'!B24</f>
        <v>IP 45.05.0275</v>
      </c>
      <c r="C53" s="806" t="s">
        <v>990</v>
      </c>
      <c r="D53" s="807">
        <v>17346</v>
      </c>
      <c r="E53" s="805" t="s">
        <v>727</v>
      </c>
      <c r="F53" s="819">
        <f>'CONECTORES E RELÊ- ONE'!F24</f>
        <v>28.18</v>
      </c>
      <c r="G53" s="808"/>
      <c r="H53" s="808">
        <f t="shared" si="4"/>
        <v>32.25</v>
      </c>
      <c r="I53" s="808">
        <f t="shared" si="6"/>
        <v>559408.5</v>
      </c>
      <c r="L53" s="771"/>
    </row>
    <row r="54" spans="1:12" ht="31.5" customHeight="1" thickBot="1">
      <c r="A54" s="1068" t="s">
        <v>966</v>
      </c>
      <c r="B54" s="1068"/>
      <c r="C54" s="1068"/>
      <c r="D54" s="1068"/>
      <c r="E54" s="1068"/>
      <c r="F54" s="1068"/>
      <c r="G54" s="1068"/>
      <c r="H54" s="1068"/>
      <c r="I54" s="809">
        <f>SUM(I12:I53)</f>
        <v>33963651.880000003</v>
      </c>
    </row>
  </sheetData>
  <mergeCells count="13">
    <mergeCell ref="A1:I1"/>
    <mergeCell ref="A54:H54"/>
    <mergeCell ref="A7:E9"/>
    <mergeCell ref="G7:I9"/>
    <mergeCell ref="A10:I10"/>
    <mergeCell ref="A11:B11"/>
    <mergeCell ref="A2:A6"/>
    <mergeCell ref="B2:B4"/>
    <mergeCell ref="C6:I6"/>
    <mergeCell ref="C2:I2"/>
    <mergeCell ref="C3:I3"/>
    <mergeCell ref="C4:I4"/>
    <mergeCell ref="C5:I5"/>
  </mergeCells>
  <printOptions horizontalCentered="1"/>
  <pageMargins left="0.39370078740157483" right="0.23622047244094491" top="0.23622047244094491" bottom="0.39370078740157483" header="0.15748031496062992" footer="0.15748031496062992"/>
  <pageSetup paperSize="9" scale="45" firstPageNumber="0" fitToHeight="0" orientation="landscape" blackAndWhite="1" r:id="rId1"/>
  <headerFooter alignWithMargins="0">
    <oddFooter>&amp;RPágina &amp;P de &amp;N</oddFooter>
  </headerFooter>
  <drawing r:id="rId2"/>
  <legacyDrawing r:id="rId3"/>
  <oleObjects>
    <oleObject progId="Word.Picture.8" shapeId="23553" r:id="rId4"/>
  </oleObjects>
</worksheet>
</file>

<file path=xl/worksheets/sheet3.xml><?xml version="1.0" encoding="utf-8"?>
<worksheet xmlns="http://schemas.openxmlformats.org/spreadsheetml/2006/main" xmlns:r="http://schemas.openxmlformats.org/officeDocument/2006/relationships">
  <sheetPr>
    <tabColor rgb="FFFFFF00"/>
  </sheetPr>
  <dimension ref="A1:Y1185"/>
  <sheetViews>
    <sheetView view="pageBreakPreview" topLeftCell="E1" zoomScale="85" zoomScaleNormal="85" zoomScaleSheetLayoutView="85" workbookViewId="0">
      <pane ySplit="9" topLeftCell="A467" activePane="bottomLeft" state="frozen"/>
      <selection pane="bottomLeft" activeCell="F521" sqref="F521"/>
    </sheetView>
  </sheetViews>
  <sheetFormatPr defaultRowHeight="12"/>
  <cols>
    <col min="1" max="1" width="9.140625" style="23"/>
    <col min="2" max="2" width="42" style="24" customWidth="1"/>
    <col min="3" max="3" width="22.85546875" style="28" bestFit="1" customWidth="1"/>
    <col min="4" max="4" width="10.85546875" style="26" customWidth="1"/>
    <col min="5" max="5" width="13.140625" style="25" bestFit="1" customWidth="1"/>
    <col min="6" max="6" width="15.42578125" style="25" bestFit="1" customWidth="1"/>
    <col min="7" max="7" width="16.28515625" style="25" bestFit="1" customWidth="1"/>
    <col min="8" max="8" width="9.85546875" style="25" bestFit="1" customWidth="1"/>
    <col min="9" max="9" width="14.7109375" style="25" bestFit="1" customWidth="1"/>
    <col min="10" max="10" width="17.85546875" style="25" bestFit="1" customWidth="1"/>
    <col min="11" max="11" width="11.85546875" style="25" bestFit="1" customWidth="1"/>
    <col min="12" max="12" width="12.42578125" style="25" bestFit="1" customWidth="1"/>
    <col min="13" max="13" width="11.5703125" style="25" bestFit="1" customWidth="1"/>
    <col min="14" max="14" width="9.7109375" style="25" bestFit="1" customWidth="1"/>
    <col min="15" max="15" width="9.85546875" style="25" customWidth="1"/>
    <col min="16" max="16" width="9.7109375" style="25" customWidth="1"/>
    <col min="17" max="17" width="9.42578125" style="25" customWidth="1"/>
    <col min="18" max="18" width="11.140625" style="26" customWidth="1"/>
    <col min="19" max="19" width="13.140625" style="26" customWidth="1"/>
    <col min="20" max="20" width="16.42578125" style="20" customWidth="1"/>
    <col min="21" max="21" width="11.7109375" style="20" customWidth="1"/>
    <col min="22" max="22" width="9.85546875" style="27" bestFit="1" customWidth="1"/>
    <col min="23" max="23" width="9.140625" style="21" customWidth="1"/>
    <col min="24" max="24" width="9.140625" style="20" customWidth="1"/>
    <col min="25" max="25" width="9.140625" style="20"/>
    <col min="26" max="16384" width="9.140625" style="21"/>
  </cols>
  <sheetData>
    <row r="1" spans="1:25" s="82" customFormat="1" ht="12.75" customHeight="1">
      <c r="A1" s="874"/>
      <c r="B1" s="876" t="s">
        <v>947</v>
      </c>
      <c r="C1" s="894" t="s">
        <v>154</v>
      </c>
      <c r="D1" s="895"/>
      <c r="E1" s="895"/>
      <c r="F1" s="895"/>
      <c r="G1" s="895"/>
      <c r="H1" s="895"/>
      <c r="I1" s="895"/>
      <c r="J1" s="895"/>
      <c r="K1" s="895"/>
      <c r="L1" s="895"/>
      <c r="M1" s="895"/>
      <c r="N1" s="895"/>
      <c r="O1" s="895"/>
      <c r="P1" s="895"/>
      <c r="Q1" s="895"/>
      <c r="R1" s="895"/>
      <c r="S1" s="895"/>
      <c r="T1" s="895"/>
      <c r="U1" s="895"/>
      <c r="V1" s="896"/>
    </row>
    <row r="2" spans="1:25" s="82" customFormat="1" ht="12.75" customHeight="1">
      <c r="A2" s="875"/>
      <c r="B2" s="877"/>
      <c r="C2" s="888" t="s">
        <v>945</v>
      </c>
      <c r="D2" s="889"/>
      <c r="E2" s="889"/>
      <c r="F2" s="889"/>
      <c r="G2" s="889"/>
      <c r="H2" s="889"/>
      <c r="I2" s="889"/>
      <c r="J2" s="889"/>
      <c r="K2" s="889"/>
      <c r="L2" s="889"/>
      <c r="M2" s="889"/>
      <c r="N2" s="889"/>
      <c r="O2" s="889"/>
      <c r="P2" s="889"/>
      <c r="Q2" s="889"/>
      <c r="R2" s="889"/>
      <c r="S2" s="889"/>
      <c r="T2" s="889"/>
      <c r="U2" s="889"/>
      <c r="V2" s="890"/>
    </row>
    <row r="3" spans="1:25" s="82" customFormat="1" ht="12.75" customHeight="1">
      <c r="A3" s="875"/>
      <c r="B3" s="877"/>
      <c r="C3" s="888" t="s">
        <v>946</v>
      </c>
      <c r="D3" s="889"/>
      <c r="E3" s="889"/>
      <c r="F3" s="889"/>
      <c r="G3" s="889"/>
      <c r="H3" s="889"/>
      <c r="I3" s="889"/>
      <c r="J3" s="889"/>
      <c r="K3" s="889"/>
      <c r="L3" s="889"/>
      <c r="M3" s="889"/>
      <c r="N3" s="889"/>
      <c r="O3" s="889"/>
      <c r="P3" s="889"/>
      <c r="Q3" s="889"/>
      <c r="R3" s="889"/>
      <c r="S3" s="889"/>
      <c r="T3" s="889"/>
      <c r="U3" s="889"/>
      <c r="V3" s="890"/>
    </row>
    <row r="4" spans="1:25" s="82" customFormat="1" ht="12.75" customHeight="1">
      <c r="A4" s="875"/>
      <c r="B4" s="600" t="s">
        <v>948</v>
      </c>
      <c r="C4" s="888" t="s">
        <v>722</v>
      </c>
      <c r="D4" s="889"/>
      <c r="E4" s="889"/>
      <c r="F4" s="889"/>
      <c r="G4" s="889"/>
      <c r="H4" s="889"/>
      <c r="I4" s="889"/>
      <c r="J4" s="889"/>
      <c r="K4" s="889"/>
      <c r="L4" s="889"/>
      <c r="M4" s="889"/>
      <c r="N4" s="889"/>
      <c r="O4" s="889"/>
      <c r="P4" s="889"/>
      <c r="Q4" s="889"/>
      <c r="R4" s="889"/>
      <c r="S4" s="889"/>
      <c r="T4" s="889"/>
      <c r="U4" s="889"/>
      <c r="V4" s="890"/>
    </row>
    <row r="5" spans="1:25" s="82" customFormat="1" ht="12.75" customHeight="1">
      <c r="A5" s="875"/>
      <c r="B5" s="877" t="s">
        <v>949</v>
      </c>
      <c r="C5" s="888" t="s">
        <v>1035</v>
      </c>
      <c r="D5" s="889"/>
      <c r="E5" s="889"/>
      <c r="F5" s="889"/>
      <c r="G5" s="889"/>
      <c r="H5" s="889"/>
      <c r="I5" s="889"/>
      <c r="J5" s="889"/>
      <c r="K5" s="889"/>
      <c r="L5" s="889"/>
      <c r="M5" s="889"/>
      <c r="N5" s="889"/>
      <c r="O5" s="889"/>
      <c r="P5" s="889"/>
      <c r="Q5" s="889"/>
      <c r="R5" s="889"/>
      <c r="S5" s="889"/>
      <c r="T5" s="889"/>
      <c r="U5" s="889"/>
      <c r="V5" s="890"/>
    </row>
    <row r="6" spans="1:25" ht="12.75" thickBot="1">
      <c r="A6" s="601"/>
      <c r="B6" s="878"/>
      <c r="C6" s="891"/>
      <c r="D6" s="892"/>
      <c r="E6" s="892"/>
      <c r="F6" s="892"/>
      <c r="G6" s="892"/>
      <c r="H6" s="892"/>
      <c r="I6" s="892"/>
      <c r="J6" s="892"/>
      <c r="K6" s="892"/>
      <c r="L6" s="892"/>
      <c r="M6" s="892"/>
      <c r="N6" s="892"/>
      <c r="O6" s="892"/>
      <c r="P6" s="892"/>
      <c r="Q6" s="892"/>
      <c r="R6" s="892"/>
      <c r="S6" s="892"/>
      <c r="T6" s="892"/>
      <c r="U6" s="892"/>
      <c r="V6" s="893"/>
    </row>
    <row r="7" spans="1:25" ht="12" customHeight="1">
      <c r="A7" s="882" t="s">
        <v>155</v>
      </c>
      <c r="B7" s="883"/>
      <c r="C7" s="883"/>
      <c r="D7" s="883"/>
      <c r="E7" s="883"/>
      <c r="F7" s="883"/>
      <c r="G7" s="883"/>
      <c r="H7" s="883"/>
      <c r="I7" s="883"/>
      <c r="J7" s="883"/>
      <c r="K7" s="883"/>
      <c r="L7" s="883"/>
      <c r="M7" s="883"/>
      <c r="N7" s="883"/>
      <c r="O7" s="883"/>
      <c r="P7" s="883"/>
      <c r="Q7" s="883"/>
      <c r="R7" s="883"/>
      <c r="S7" s="883"/>
      <c r="T7" s="883"/>
      <c r="U7" s="883"/>
      <c r="V7" s="884"/>
    </row>
    <row r="8" spans="1:25" ht="12.75" thickBot="1">
      <c r="A8" s="885"/>
      <c r="B8" s="886"/>
      <c r="C8" s="886"/>
      <c r="D8" s="886"/>
      <c r="E8" s="886"/>
      <c r="F8" s="886"/>
      <c r="G8" s="886"/>
      <c r="H8" s="886"/>
      <c r="I8" s="886"/>
      <c r="J8" s="886"/>
      <c r="K8" s="886"/>
      <c r="L8" s="886"/>
      <c r="M8" s="886"/>
      <c r="N8" s="886"/>
      <c r="O8" s="886"/>
      <c r="P8" s="886"/>
      <c r="Q8" s="886"/>
      <c r="R8" s="886"/>
      <c r="S8" s="886"/>
      <c r="T8" s="886"/>
      <c r="U8" s="886"/>
      <c r="V8" s="887"/>
    </row>
    <row r="9" spans="1:25" s="23" customFormat="1" ht="59.25" customHeight="1" thickBot="1">
      <c r="A9" s="54" t="s">
        <v>0</v>
      </c>
      <c r="B9" s="54" t="s">
        <v>1</v>
      </c>
      <c r="C9" s="54" t="s">
        <v>2</v>
      </c>
      <c r="D9" s="54" t="s">
        <v>156</v>
      </c>
      <c r="E9" s="54" t="s">
        <v>157</v>
      </c>
      <c r="F9" s="54" t="s">
        <v>158</v>
      </c>
      <c r="G9" s="54" t="s">
        <v>159</v>
      </c>
      <c r="H9" s="54" t="s">
        <v>160</v>
      </c>
      <c r="I9" s="54" t="s">
        <v>161</v>
      </c>
      <c r="J9" s="54" t="s">
        <v>162</v>
      </c>
      <c r="K9" s="54" t="s">
        <v>163</v>
      </c>
      <c r="L9" s="54" t="s">
        <v>164</v>
      </c>
      <c r="M9" s="54" t="s">
        <v>165</v>
      </c>
      <c r="N9" s="54" t="s">
        <v>166</v>
      </c>
      <c r="O9" s="80" t="s">
        <v>167</v>
      </c>
      <c r="P9" s="54" t="s">
        <v>168</v>
      </c>
      <c r="Q9" s="54" t="s">
        <v>169</v>
      </c>
      <c r="R9" s="54" t="s">
        <v>170</v>
      </c>
      <c r="S9" s="54" t="s">
        <v>171</v>
      </c>
      <c r="T9" s="55" t="s">
        <v>172</v>
      </c>
      <c r="U9" s="55" t="s">
        <v>173</v>
      </c>
      <c r="V9" s="56" t="s">
        <v>174</v>
      </c>
      <c r="W9" s="29"/>
      <c r="X9" s="30"/>
      <c r="Y9" s="30"/>
    </row>
    <row r="10" spans="1:25" s="26" customFormat="1">
      <c r="A10" s="62">
        <v>160</v>
      </c>
      <c r="B10" s="75" t="s">
        <v>175</v>
      </c>
      <c r="C10" s="57" t="s">
        <v>176</v>
      </c>
      <c r="D10" s="58" t="s">
        <v>177</v>
      </c>
      <c r="E10" s="59">
        <v>1</v>
      </c>
      <c r="F10" s="59">
        <v>1</v>
      </c>
      <c r="G10" s="60">
        <v>0</v>
      </c>
      <c r="H10" s="59">
        <v>1</v>
      </c>
      <c r="I10" s="59">
        <f>(30*((F10*(F10+1))/2))+(30*((G10*(G10+1))/2))</f>
        <v>30</v>
      </c>
      <c r="J10" s="59">
        <f t="shared" ref="J10:J74" si="0">(H10*30)</f>
        <v>30</v>
      </c>
      <c r="K10" s="59">
        <v>1</v>
      </c>
      <c r="L10" s="59">
        <v>0</v>
      </c>
      <c r="M10" s="59">
        <v>0</v>
      </c>
      <c r="N10" s="59">
        <v>1</v>
      </c>
      <c r="O10" s="59">
        <v>0</v>
      </c>
      <c r="P10" s="59">
        <v>0</v>
      </c>
      <c r="Q10" s="59">
        <v>0</v>
      </c>
      <c r="R10" s="60">
        <f t="shared" ref="R10:R73" si="1">(K10*2.5)+(L10*5)+(M10*6)</f>
        <v>2.5</v>
      </c>
      <c r="S10" s="60">
        <f t="shared" ref="S10:S65" si="2">(J10*1.1)</f>
        <v>33</v>
      </c>
      <c r="T10" s="60">
        <f t="shared" ref="T10:T51" si="3">E10*3</f>
        <v>3</v>
      </c>
      <c r="U10" s="60">
        <f t="shared" ref="U10:U51" si="4">(E10*3)</f>
        <v>3</v>
      </c>
      <c r="V10" s="61">
        <v>1</v>
      </c>
      <c r="W10" s="20"/>
      <c r="X10" s="20">
        <f>N10+O10+P10+Q10</f>
        <v>1</v>
      </c>
      <c r="Y10" s="20" t="e">
        <f>K10+L10+#REF!</f>
        <v>#REF!</v>
      </c>
    </row>
    <row r="11" spans="1:25" s="26" customFormat="1">
      <c r="A11" s="62">
        <v>171</v>
      </c>
      <c r="B11" s="76" t="s">
        <v>178</v>
      </c>
      <c r="C11" s="62" t="s">
        <v>179</v>
      </c>
      <c r="D11" s="63" t="s">
        <v>177</v>
      </c>
      <c r="E11" s="64">
        <v>3</v>
      </c>
      <c r="F11" s="64">
        <v>3</v>
      </c>
      <c r="G11" s="65">
        <v>0</v>
      </c>
      <c r="H11" s="64">
        <v>3</v>
      </c>
      <c r="I11" s="64">
        <f>30*((F11*(F11+1))/2)</f>
        <v>180</v>
      </c>
      <c r="J11" s="64">
        <f t="shared" si="0"/>
        <v>90</v>
      </c>
      <c r="K11" s="64">
        <v>3</v>
      </c>
      <c r="L11" s="64">
        <v>0</v>
      </c>
      <c r="M11" s="64">
        <v>0</v>
      </c>
      <c r="N11" s="64">
        <v>3</v>
      </c>
      <c r="O11" s="64">
        <v>0</v>
      </c>
      <c r="P11" s="64">
        <v>0</v>
      </c>
      <c r="Q11" s="64">
        <v>0</v>
      </c>
      <c r="R11" s="64">
        <f t="shared" si="1"/>
        <v>7.5</v>
      </c>
      <c r="S11" s="64">
        <f t="shared" si="2"/>
        <v>99.000000000000014</v>
      </c>
      <c r="T11" s="65">
        <f t="shared" si="3"/>
        <v>9</v>
      </c>
      <c r="U11" s="65">
        <f t="shared" si="4"/>
        <v>9</v>
      </c>
      <c r="V11" s="66">
        <f>V10+1</f>
        <v>2</v>
      </c>
      <c r="W11" s="20"/>
      <c r="X11" s="20">
        <f>N11+O11+P11+Q11</f>
        <v>3</v>
      </c>
      <c r="Y11" s="20" t="e">
        <f>K11+L11+#REF!</f>
        <v>#REF!</v>
      </c>
    </row>
    <row r="12" spans="1:25" s="26" customFormat="1" ht="24">
      <c r="A12" s="62">
        <v>177</v>
      </c>
      <c r="B12" s="76" t="s">
        <v>180</v>
      </c>
      <c r="C12" s="62" t="s">
        <v>181</v>
      </c>
      <c r="D12" s="63" t="s">
        <v>177</v>
      </c>
      <c r="E12" s="64">
        <v>1</v>
      </c>
      <c r="F12" s="64">
        <v>1</v>
      </c>
      <c r="G12" s="65">
        <v>0</v>
      </c>
      <c r="H12" s="64">
        <v>1</v>
      </c>
      <c r="I12" s="64">
        <f>30*((F12*(F12+1))/2)</f>
        <v>30</v>
      </c>
      <c r="J12" s="64">
        <f t="shared" si="0"/>
        <v>30</v>
      </c>
      <c r="K12" s="64">
        <v>1</v>
      </c>
      <c r="L12" s="64">
        <v>0</v>
      </c>
      <c r="M12" s="64">
        <v>0</v>
      </c>
      <c r="N12" s="64">
        <v>1</v>
      </c>
      <c r="O12" s="64">
        <v>0</v>
      </c>
      <c r="P12" s="64">
        <v>0</v>
      </c>
      <c r="Q12" s="64">
        <v>0</v>
      </c>
      <c r="R12" s="64">
        <f t="shared" si="1"/>
        <v>2.5</v>
      </c>
      <c r="S12" s="64">
        <f t="shared" si="2"/>
        <v>33</v>
      </c>
      <c r="T12" s="65">
        <f t="shared" si="3"/>
        <v>3</v>
      </c>
      <c r="U12" s="65">
        <f t="shared" si="4"/>
        <v>3</v>
      </c>
      <c r="V12" s="66">
        <f>V11+1</f>
        <v>3</v>
      </c>
      <c r="W12" s="20"/>
      <c r="X12" s="20">
        <f>N12+O12+P12+Q12</f>
        <v>1</v>
      </c>
      <c r="Y12" s="20" t="e">
        <f>K12+L12+#REF!</f>
        <v>#REF!</v>
      </c>
    </row>
    <row r="13" spans="1:25" s="41" customFormat="1" ht="24">
      <c r="A13" s="62">
        <v>187</v>
      </c>
      <c r="B13" s="76" t="s">
        <v>182</v>
      </c>
      <c r="C13" s="62" t="s">
        <v>77</v>
      </c>
      <c r="D13" s="63" t="s">
        <v>177</v>
      </c>
      <c r="E13" s="65">
        <v>2</v>
      </c>
      <c r="F13" s="65">
        <v>2</v>
      </c>
      <c r="G13" s="65">
        <v>0</v>
      </c>
      <c r="H13" s="65">
        <v>2</v>
      </c>
      <c r="I13" s="64">
        <f>30*((F13*(F13+1))/2)</f>
        <v>90</v>
      </c>
      <c r="J13" s="64">
        <f t="shared" si="0"/>
        <v>60</v>
      </c>
      <c r="K13" s="64">
        <v>2</v>
      </c>
      <c r="L13" s="64">
        <v>0</v>
      </c>
      <c r="M13" s="64">
        <v>0</v>
      </c>
      <c r="N13" s="64">
        <v>2</v>
      </c>
      <c r="O13" s="64">
        <v>0</v>
      </c>
      <c r="P13" s="64">
        <v>0</v>
      </c>
      <c r="Q13" s="64">
        <v>0</v>
      </c>
      <c r="R13" s="64">
        <f t="shared" si="1"/>
        <v>5</v>
      </c>
      <c r="S13" s="64">
        <f t="shared" si="2"/>
        <v>66</v>
      </c>
      <c r="T13" s="65">
        <f t="shared" si="3"/>
        <v>6</v>
      </c>
      <c r="U13" s="64">
        <f t="shared" si="4"/>
        <v>6</v>
      </c>
      <c r="V13" s="66">
        <f t="shared" ref="V13:V76" si="5">V12+1</f>
        <v>4</v>
      </c>
      <c r="W13" s="38"/>
      <c r="X13" s="39">
        <f>N13+O13+P13+Q13</f>
        <v>2</v>
      </c>
      <c r="Y13" s="40" t="e">
        <f>K13+L13+#REF!</f>
        <v>#REF!</v>
      </c>
    </row>
    <row r="14" spans="1:25">
      <c r="A14" s="62">
        <v>294</v>
      </c>
      <c r="B14" s="76" t="s">
        <v>183</v>
      </c>
      <c r="C14" s="62" t="s">
        <v>98</v>
      </c>
      <c r="D14" s="63" t="s">
        <v>184</v>
      </c>
      <c r="E14" s="65">
        <v>8</v>
      </c>
      <c r="F14" s="65">
        <v>0</v>
      </c>
      <c r="G14" s="65">
        <v>8</v>
      </c>
      <c r="H14" s="65">
        <v>8</v>
      </c>
      <c r="I14" s="64">
        <f>30*((F14*(F14+1))/2)</f>
        <v>0</v>
      </c>
      <c r="J14" s="65">
        <f t="shared" si="0"/>
        <v>240</v>
      </c>
      <c r="K14" s="64">
        <v>0</v>
      </c>
      <c r="L14" s="64">
        <v>0</v>
      </c>
      <c r="M14" s="64">
        <v>8</v>
      </c>
      <c r="N14" s="64">
        <v>0</v>
      </c>
      <c r="O14" s="64">
        <v>0</v>
      </c>
      <c r="P14" s="64">
        <v>8</v>
      </c>
      <c r="Q14" s="64">
        <v>0</v>
      </c>
      <c r="R14" s="64">
        <f t="shared" si="1"/>
        <v>48</v>
      </c>
      <c r="S14" s="64">
        <f t="shared" si="2"/>
        <v>264</v>
      </c>
      <c r="T14" s="65">
        <f t="shared" si="3"/>
        <v>24</v>
      </c>
      <c r="U14" s="64">
        <f t="shared" si="4"/>
        <v>24</v>
      </c>
      <c r="V14" s="66">
        <f t="shared" si="5"/>
        <v>5</v>
      </c>
      <c r="W14" s="19"/>
      <c r="X14" s="20">
        <f>N14+O14+P14+Q14</f>
        <v>8</v>
      </c>
      <c r="Y14" s="26" t="e">
        <f>K14+L14+#REF!</f>
        <v>#REF!</v>
      </c>
    </row>
    <row r="15" spans="1:25" ht="24">
      <c r="A15" s="62">
        <v>305</v>
      </c>
      <c r="B15" s="76" t="s">
        <v>185</v>
      </c>
      <c r="C15" s="62" t="s">
        <v>186</v>
      </c>
      <c r="D15" s="63" t="s">
        <v>177</v>
      </c>
      <c r="E15" s="65">
        <v>5</v>
      </c>
      <c r="F15" s="65">
        <v>5</v>
      </c>
      <c r="G15" s="65">
        <v>0</v>
      </c>
      <c r="H15" s="65">
        <v>5</v>
      </c>
      <c r="I15" s="64">
        <f>30*((F15*(F15+1))/2)</f>
        <v>450</v>
      </c>
      <c r="J15" s="65">
        <f t="shared" si="0"/>
        <v>150</v>
      </c>
      <c r="K15" s="64">
        <v>5</v>
      </c>
      <c r="L15" s="64">
        <v>0</v>
      </c>
      <c r="M15" s="64">
        <v>0</v>
      </c>
      <c r="N15" s="64">
        <v>5</v>
      </c>
      <c r="O15" s="64">
        <v>0</v>
      </c>
      <c r="P15" s="64">
        <v>0</v>
      </c>
      <c r="Q15" s="64">
        <v>0</v>
      </c>
      <c r="R15" s="64">
        <f t="shared" si="1"/>
        <v>12.5</v>
      </c>
      <c r="S15" s="64">
        <f t="shared" si="2"/>
        <v>165</v>
      </c>
      <c r="T15" s="65">
        <f t="shared" si="3"/>
        <v>15</v>
      </c>
      <c r="U15" s="64">
        <f t="shared" si="4"/>
        <v>15</v>
      </c>
      <c r="V15" s="66">
        <f t="shared" si="5"/>
        <v>6</v>
      </c>
      <c r="W15" s="19"/>
      <c r="Y15" s="26"/>
    </row>
    <row r="16" spans="1:25" ht="24">
      <c r="A16" s="62">
        <v>306</v>
      </c>
      <c r="B16" s="76" t="s">
        <v>187</v>
      </c>
      <c r="C16" s="62" t="s">
        <v>188</v>
      </c>
      <c r="D16" s="63" t="s">
        <v>184</v>
      </c>
      <c r="E16" s="65">
        <v>8</v>
      </c>
      <c r="F16" s="65">
        <v>0</v>
      </c>
      <c r="G16" s="65">
        <v>0</v>
      </c>
      <c r="H16" s="65">
        <v>8</v>
      </c>
      <c r="I16" s="64">
        <f t="shared" ref="I16:I38" si="6">(F16*30)+(G16*30)</f>
        <v>0</v>
      </c>
      <c r="J16" s="65">
        <f t="shared" si="0"/>
        <v>240</v>
      </c>
      <c r="K16" s="64">
        <v>0</v>
      </c>
      <c r="L16" s="64">
        <v>0</v>
      </c>
      <c r="M16" s="64">
        <v>8</v>
      </c>
      <c r="N16" s="64">
        <v>8</v>
      </c>
      <c r="O16" s="64">
        <v>0</v>
      </c>
      <c r="P16" s="64">
        <v>0</v>
      </c>
      <c r="Q16" s="64">
        <v>0</v>
      </c>
      <c r="R16" s="64">
        <f t="shared" si="1"/>
        <v>48</v>
      </c>
      <c r="S16" s="64">
        <f t="shared" si="2"/>
        <v>264</v>
      </c>
      <c r="T16" s="65">
        <f t="shared" si="3"/>
        <v>24</v>
      </c>
      <c r="U16" s="64">
        <f t="shared" si="4"/>
        <v>24</v>
      </c>
      <c r="V16" s="66">
        <f t="shared" si="5"/>
        <v>7</v>
      </c>
      <c r="W16" s="19"/>
      <c r="Y16" s="26"/>
    </row>
    <row r="17" spans="1:25">
      <c r="A17" s="62">
        <v>354</v>
      </c>
      <c r="B17" s="76" t="s">
        <v>189</v>
      </c>
      <c r="C17" s="62" t="s">
        <v>10</v>
      </c>
      <c r="D17" s="63" t="s">
        <v>177</v>
      </c>
      <c r="E17" s="65">
        <v>3</v>
      </c>
      <c r="F17" s="67">
        <v>3</v>
      </c>
      <c r="G17" s="65">
        <v>0</v>
      </c>
      <c r="H17" s="65">
        <v>3</v>
      </c>
      <c r="I17" s="64">
        <f>30*((F17*(F17+1))/2)</f>
        <v>180</v>
      </c>
      <c r="J17" s="65">
        <f t="shared" si="0"/>
        <v>90</v>
      </c>
      <c r="K17" s="64">
        <v>3</v>
      </c>
      <c r="L17" s="64">
        <v>0</v>
      </c>
      <c r="M17" s="64">
        <v>0</v>
      </c>
      <c r="N17" s="64">
        <v>3</v>
      </c>
      <c r="O17" s="64">
        <v>0</v>
      </c>
      <c r="P17" s="64">
        <v>0</v>
      </c>
      <c r="Q17" s="64">
        <v>0</v>
      </c>
      <c r="R17" s="64">
        <f t="shared" si="1"/>
        <v>7.5</v>
      </c>
      <c r="S17" s="64">
        <f t="shared" si="2"/>
        <v>99.000000000000014</v>
      </c>
      <c r="T17" s="65">
        <f t="shared" si="3"/>
        <v>9</v>
      </c>
      <c r="U17" s="64">
        <f t="shared" si="4"/>
        <v>9</v>
      </c>
      <c r="V17" s="66">
        <f t="shared" si="5"/>
        <v>8</v>
      </c>
      <c r="W17" s="19"/>
      <c r="X17" s="20">
        <f>N17+O17+P17+Q17</f>
        <v>3</v>
      </c>
      <c r="Y17" s="20" t="e">
        <f>K17+L17+#REF!</f>
        <v>#REF!</v>
      </c>
    </row>
    <row r="18" spans="1:25" s="41" customFormat="1" ht="36">
      <c r="A18" s="62">
        <v>401</v>
      </c>
      <c r="B18" s="76" t="s">
        <v>190</v>
      </c>
      <c r="C18" s="62" t="s">
        <v>191</v>
      </c>
      <c r="D18" s="63" t="s">
        <v>184</v>
      </c>
      <c r="E18" s="65">
        <v>6</v>
      </c>
      <c r="F18" s="67">
        <v>4</v>
      </c>
      <c r="G18" s="65">
        <v>0</v>
      </c>
      <c r="H18" s="65">
        <v>6</v>
      </c>
      <c r="I18" s="64">
        <f t="shared" si="6"/>
        <v>120</v>
      </c>
      <c r="J18" s="65">
        <f t="shared" si="0"/>
        <v>180</v>
      </c>
      <c r="K18" s="64">
        <v>6</v>
      </c>
      <c r="L18" s="64">
        <v>0</v>
      </c>
      <c r="M18" s="64">
        <v>0</v>
      </c>
      <c r="N18" s="64">
        <v>6</v>
      </c>
      <c r="O18" s="64">
        <v>0</v>
      </c>
      <c r="P18" s="64">
        <v>0</v>
      </c>
      <c r="Q18" s="64">
        <v>0</v>
      </c>
      <c r="R18" s="64">
        <f t="shared" si="1"/>
        <v>15</v>
      </c>
      <c r="S18" s="64">
        <f t="shared" si="2"/>
        <v>198.00000000000003</v>
      </c>
      <c r="T18" s="65">
        <f t="shared" si="3"/>
        <v>18</v>
      </c>
      <c r="U18" s="64">
        <f t="shared" si="4"/>
        <v>18</v>
      </c>
      <c r="V18" s="66">
        <f t="shared" si="5"/>
        <v>9</v>
      </c>
      <c r="W18" s="38"/>
      <c r="X18" s="39">
        <f>N18+O18+P18+Q18</f>
        <v>6</v>
      </c>
      <c r="Y18" s="39" t="e">
        <f>K18+L18+#REF!</f>
        <v>#REF!</v>
      </c>
    </row>
    <row r="19" spans="1:25" ht="24">
      <c r="A19" s="62">
        <v>411</v>
      </c>
      <c r="B19" s="76" t="s">
        <v>192</v>
      </c>
      <c r="C19" s="62" t="s">
        <v>4</v>
      </c>
      <c r="D19" s="63" t="s">
        <v>184</v>
      </c>
      <c r="E19" s="65">
        <v>5</v>
      </c>
      <c r="F19" s="67">
        <v>5</v>
      </c>
      <c r="G19" s="65">
        <v>0</v>
      </c>
      <c r="H19" s="65">
        <v>5</v>
      </c>
      <c r="I19" s="64">
        <f t="shared" si="6"/>
        <v>150</v>
      </c>
      <c r="J19" s="65">
        <f t="shared" si="0"/>
        <v>150</v>
      </c>
      <c r="K19" s="64">
        <v>5</v>
      </c>
      <c r="L19" s="64">
        <v>0</v>
      </c>
      <c r="M19" s="64">
        <v>0</v>
      </c>
      <c r="N19" s="64">
        <v>5</v>
      </c>
      <c r="O19" s="64">
        <v>0</v>
      </c>
      <c r="P19" s="64">
        <v>0</v>
      </c>
      <c r="Q19" s="64">
        <v>0</v>
      </c>
      <c r="R19" s="64">
        <f t="shared" si="1"/>
        <v>12.5</v>
      </c>
      <c r="S19" s="64">
        <f t="shared" si="2"/>
        <v>165</v>
      </c>
      <c r="T19" s="65">
        <f t="shared" si="3"/>
        <v>15</v>
      </c>
      <c r="U19" s="64">
        <f t="shared" si="4"/>
        <v>15</v>
      </c>
      <c r="V19" s="66">
        <f t="shared" si="5"/>
        <v>10</v>
      </c>
      <c r="W19" s="19"/>
      <c r="X19" s="20">
        <f>N19+O19+P19+Q19</f>
        <v>5</v>
      </c>
      <c r="Y19" s="26" t="e">
        <f>K19+L19+#REF!</f>
        <v>#REF!</v>
      </c>
    </row>
    <row r="20" spans="1:25" ht="24">
      <c r="A20" s="62">
        <v>472</v>
      </c>
      <c r="B20" s="76" t="s">
        <v>193</v>
      </c>
      <c r="C20" s="62" t="s">
        <v>194</v>
      </c>
      <c r="D20" s="63" t="s">
        <v>184</v>
      </c>
      <c r="E20" s="65">
        <v>13</v>
      </c>
      <c r="F20" s="67">
        <v>0</v>
      </c>
      <c r="G20" s="65">
        <v>1</v>
      </c>
      <c r="H20" s="65">
        <v>13</v>
      </c>
      <c r="I20" s="64">
        <f t="shared" si="6"/>
        <v>30</v>
      </c>
      <c r="J20" s="65">
        <f t="shared" si="0"/>
        <v>390</v>
      </c>
      <c r="K20" s="64">
        <v>0</v>
      </c>
      <c r="L20" s="64">
        <v>0</v>
      </c>
      <c r="M20" s="64">
        <v>13</v>
      </c>
      <c r="N20" s="64">
        <v>13</v>
      </c>
      <c r="O20" s="64">
        <v>0</v>
      </c>
      <c r="P20" s="64">
        <v>0</v>
      </c>
      <c r="Q20" s="64">
        <v>0</v>
      </c>
      <c r="R20" s="64">
        <f t="shared" si="1"/>
        <v>78</v>
      </c>
      <c r="S20" s="64">
        <f t="shared" si="2"/>
        <v>429.00000000000006</v>
      </c>
      <c r="T20" s="65">
        <f t="shared" si="3"/>
        <v>39</v>
      </c>
      <c r="U20" s="64">
        <f t="shared" si="4"/>
        <v>39</v>
      </c>
      <c r="V20" s="66">
        <f t="shared" si="5"/>
        <v>11</v>
      </c>
      <c r="W20" s="19"/>
      <c r="Y20" s="26"/>
    </row>
    <row r="21" spans="1:25" ht="24">
      <c r="A21" s="62">
        <v>494</v>
      </c>
      <c r="B21" s="76" t="s">
        <v>195</v>
      </c>
      <c r="C21" s="62" t="s">
        <v>101</v>
      </c>
      <c r="D21" s="63" t="s">
        <v>177</v>
      </c>
      <c r="E21" s="65">
        <v>2</v>
      </c>
      <c r="F21" s="67">
        <v>2</v>
      </c>
      <c r="G21" s="65">
        <v>0</v>
      </c>
      <c r="H21" s="65">
        <v>2</v>
      </c>
      <c r="I21" s="64">
        <f>30*((F21*(F21+1))/2)</f>
        <v>90</v>
      </c>
      <c r="J21" s="65">
        <f t="shared" si="0"/>
        <v>60</v>
      </c>
      <c r="K21" s="64">
        <v>2</v>
      </c>
      <c r="L21" s="64">
        <v>0</v>
      </c>
      <c r="M21" s="64">
        <v>0</v>
      </c>
      <c r="N21" s="64">
        <v>2</v>
      </c>
      <c r="O21" s="64">
        <v>0</v>
      </c>
      <c r="P21" s="64">
        <v>0</v>
      </c>
      <c r="Q21" s="64">
        <v>0</v>
      </c>
      <c r="R21" s="64">
        <f t="shared" si="1"/>
        <v>5</v>
      </c>
      <c r="S21" s="64">
        <f t="shared" si="2"/>
        <v>66</v>
      </c>
      <c r="T21" s="65">
        <f t="shared" si="3"/>
        <v>6</v>
      </c>
      <c r="U21" s="64">
        <f t="shared" si="4"/>
        <v>6</v>
      </c>
      <c r="V21" s="66">
        <f t="shared" si="5"/>
        <v>12</v>
      </c>
      <c r="W21" s="19"/>
      <c r="X21" s="20">
        <f t="shared" ref="X21:X28" si="7">N21+O21+P21+Q21</f>
        <v>2</v>
      </c>
      <c r="Y21" s="20" t="e">
        <f>K21+L21+#REF!</f>
        <v>#REF!</v>
      </c>
    </row>
    <row r="22" spans="1:25" ht="24">
      <c r="A22" s="62">
        <v>533</v>
      </c>
      <c r="B22" s="76" t="s">
        <v>196</v>
      </c>
      <c r="C22" s="62" t="s">
        <v>36</v>
      </c>
      <c r="D22" s="63" t="s">
        <v>177</v>
      </c>
      <c r="E22" s="65">
        <v>3</v>
      </c>
      <c r="F22" s="67">
        <v>3</v>
      </c>
      <c r="G22" s="65">
        <v>0</v>
      </c>
      <c r="H22" s="65">
        <v>3</v>
      </c>
      <c r="I22" s="64">
        <f>30*((F22*(F22+1))/2)</f>
        <v>180</v>
      </c>
      <c r="J22" s="65">
        <f t="shared" si="0"/>
        <v>90</v>
      </c>
      <c r="K22" s="64">
        <v>3</v>
      </c>
      <c r="L22" s="64">
        <v>0</v>
      </c>
      <c r="M22" s="64">
        <v>0</v>
      </c>
      <c r="N22" s="64">
        <v>3</v>
      </c>
      <c r="O22" s="64">
        <v>0</v>
      </c>
      <c r="P22" s="64">
        <v>0</v>
      </c>
      <c r="Q22" s="64">
        <v>0</v>
      </c>
      <c r="R22" s="64">
        <f t="shared" si="1"/>
        <v>7.5</v>
      </c>
      <c r="S22" s="64">
        <f t="shared" si="2"/>
        <v>99.000000000000014</v>
      </c>
      <c r="T22" s="65">
        <f t="shared" si="3"/>
        <v>9</v>
      </c>
      <c r="U22" s="64">
        <f t="shared" si="4"/>
        <v>9</v>
      </c>
      <c r="V22" s="66">
        <f t="shared" si="5"/>
        <v>13</v>
      </c>
      <c r="W22" s="19"/>
      <c r="X22" s="20">
        <f t="shared" si="7"/>
        <v>3</v>
      </c>
      <c r="Y22" s="20" t="e">
        <f>K22+L22+#REF!</f>
        <v>#REF!</v>
      </c>
    </row>
    <row r="23" spans="1:25" s="35" customFormat="1" ht="24">
      <c r="A23" s="62">
        <v>556</v>
      </c>
      <c r="B23" s="76" t="s">
        <v>197</v>
      </c>
      <c r="C23" s="62" t="s">
        <v>4</v>
      </c>
      <c r="D23" s="63" t="s">
        <v>184</v>
      </c>
      <c r="E23" s="65">
        <v>7</v>
      </c>
      <c r="F23" s="67">
        <v>5</v>
      </c>
      <c r="G23" s="65">
        <v>0</v>
      </c>
      <c r="H23" s="65">
        <v>6</v>
      </c>
      <c r="I23" s="64">
        <f t="shared" si="6"/>
        <v>150</v>
      </c>
      <c r="J23" s="65">
        <f t="shared" si="0"/>
        <v>180</v>
      </c>
      <c r="K23" s="64">
        <v>0</v>
      </c>
      <c r="L23" s="64">
        <v>7</v>
      </c>
      <c r="M23" s="64">
        <v>0</v>
      </c>
      <c r="N23" s="64">
        <v>0</v>
      </c>
      <c r="O23" s="64">
        <v>7</v>
      </c>
      <c r="P23" s="64">
        <v>0</v>
      </c>
      <c r="Q23" s="64">
        <v>0</v>
      </c>
      <c r="R23" s="64">
        <f t="shared" si="1"/>
        <v>35</v>
      </c>
      <c r="S23" s="64">
        <f t="shared" si="2"/>
        <v>198.00000000000003</v>
      </c>
      <c r="T23" s="65">
        <f t="shared" si="3"/>
        <v>21</v>
      </c>
      <c r="U23" s="64">
        <f t="shared" si="4"/>
        <v>21</v>
      </c>
      <c r="V23" s="66">
        <f t="shared" si="5"/>
        <v>14</v>
      </c>
      <c r="W23" s="19"/>
      <c r="X23" s="20">
        <f t="shared" si="7"/>
        <v>7</v>
      </c>
      <c r="Y23" s="37" t="e">
        <f>K23+L23+#REF!</f>
        <v>#REF!</v>
      </c>
    </row>
    <row r="24" spans="1:25" ht="24">
      <c r="A24" s="62">
        <v>606</v>
      </c>
      <c r="B24" s="76" t="s">
        <v>198</v>
      </c>
      <c r="C24" s="62" t="s">
        <v>194</v>
      </c>
      <c r="D24" s="63" t="s">
        <v>184</v>
      </c>
      <c r="E24" s="64">
        <v>1</v>
      </c>
      <c r="F24" s="68">
        <v>1</v>
      </c>
      <c r="G24" s="65">
        <v>0</v>
      </c>
      <c r="H24" s="64">
        <v>1</v>
      </c>
      <c r="I24" s="64">
        <f t="shared" si="6"/>
        <v>30</v>
      </c>
      <c r="J24" s="64">
        <f t="shared" si="0"/>
        <v>30</v>
      </c>
      <c r="K24" s="64">
        <v>1</v>
      </c>
      <c r="L24" s="64">
        <v>0</v>
      </c>
      <c r="M24" s="64">
        <v>0</v>
      </c>
      <c r="N24" s="64">
        <v>1</v>
      </c>
      <c r="O24" s="64">
        <v>0</v>
      </c>
      <c r="P24" s="64">
        <v>0</v>
      </c>
      <c r="Q24" s="64">
        <v>0</v>
      </c>
      <c r="R24" s="64">
        <f t="shared" si="1"/>
        <v>2.5</v>
      </c>
      <c r="S24" s="64">
        <f t="shared" si="2"/>
        <v>33</v>
      </c>
      <c r="T24" s="65">
        <f t="shared" si="3"/>
        <v>3</v>
      </c>
      <c r="U24" s="64">
        <f t="shared" si="4"/>
        <v>3</v>
      </c>
      <c r="V24" s="66">
        <f t="shared" si="5"/>
        <v>15</v>
      </c>
      <c r="W24" s="19"/>
      <c r="X24" s="20">
        <f t="shared" si="7"/>
        <v>1</v>
      </c>
      <c r="Y24" s="26" t="e">
        <f>K24+L24+#REF!</f>
        <v>#REF!</v>
      </c>
    </row>
    <row r="25" spans="1:25">
      <c r="A25" s="62">
        <v>617</v>
      </c>
      <c r="B25" s="76" t="s">
        <v>199</v>
      </c>
      <c r="C25" s="62" t="s">
        <v>88</v>
      </c>
      <c r="D25" s="63" t="s">
        <v>184</v>
      </c>
      <c r="E25" s="65">
        <v>8</v>
      </c>
      <c r="F25" s="67">
        <v>1</v>
      </c>
      <c r="G25" s="65">
        <v>0</v>
      </c>
      <c r="H25" s="65">
        <v>7</v>
      </c>
      <c r="I25" s="64">
        <f t="shared" si="6"/>
        <v>30</v>
      </c>
      <c r="J25" s="65">
        <f t="shared" si="0"/>
        <v>210</v>
      </c>
      <c r="K25" s="64">
        <v>0</v>
      </c>
      <c r="L25" s="64">
        <v>8</v>
      </c>
      <c r="M25" s="64">
        <v>0</v>
      </c>
      <c r="N25" s="64">
        <v>0</v>
      </c>
      <c r="O25" s="64">
        <v>8</v>
      </c>
      <c r="P25" s="64">
        <v>0</v>
      </c>
      <c r="Q25" s="64">
        <v>0</v>
      </c>
      <c r="R25" s="64">
        <f t="shared" si="1"/>
        <v>40</v>
      </c>
      <c r="S25" s="64">
        <f t="shared" si="2"/>
        <v>231.00000000000003</v>
      </c>
      <c r="T25" s="65">
        <f t="shared" si="3"/>
        <v>24</v>
      </c>
      <c r="U25" s="64">
        <f t="shared" si="4"/>
        <v>24</v>
      </c>
      <c r="V25" s="66">
        <f t="shared" si="5"/>
        <v>16</v>
      </c>
      <c r="W25" s="19"/>
      <c r="X25" s="20">
        <f t="shared" si="7"/>
        <v>8</v>
      </c>
      <c r="Y25" s="26" t="e">
        <f>K25+L25+#REF!</f>
        <v>#REF!</v>
      </c>
    </row>
    <row r="26" spans="1:25" s="41" customFormat="1" ht="24">
      <c r="A26" s="62">
        <v>625</v>
      </c>
      <c r="B26" s="76" t="s">
        <v>200</v>
      </c>
      <c r="C26" s="62" t="s">
        <v>201</v>
      </c>
      <c r="D26" s="69" t="s">
        <v>184</v>
      </c>
      <c r="E26" s="70">
        <v>3</v>
      </c>
      <c r="F26" s="70">
        <v>2</v>
      </c>
      <c r="G26" s="65">
        <v>0</v>
      </c>
      <c r="H26" s="70">
        <v>3</v>
      </c>
      <c r="I26" s="64">
        <f t="shared" si="6"/>
        <v>60</v>
      </c>
      <c r="J26" s="65">
        <f t="shared" si="0"/>
        <v>90</v>
      </c>
      <c r="K26" s="71">
        <v>3</v>
      </c>
      <c r="L26" s="71">
        <v>0</v>
      </c>
      <c r="M26" s="64">
        <v>0</v>
      </c>
      <c r="N26" s="71">
        <v>3</v>
      </c>
      <c r="O26" s="71">
        <v>0</v>
      </c>
      <c r="P26" s="71">
        <v>0</v>
      </c>
      <c r="Q26" s="71">
        <v>0</v>
      </c>
      <c r="R26" s="71">
        <f t="shared" si="1"/>
        <v>7.5</v>
      </c>
      <c r="S26" s="64">
        <f t="shared" si="2"/>
        <v>99.000000000000014</v>
      </c>
      <c r="T26" s="65">
        <f t="shared" si="3"/>
        <v>9</v>
      </c>
      <c r="U26" s="64">
        <f t="shared" si="4"/>
        <v>9</v>
      </c>
      <c r="V26" s="66">
        <f t="shared" si="5"/>
        <v>17</v>
      </c>
      <c r="W26" s="38"/>
      <c r="X26" s="39">
        <f t="shared" si="7"/>
        <v>3</v>
      </c>
      <c r="Y26" s="40" t="e">
        <f>K26+L26+#REF!</f>
        <v>#REF!</v>
      </c>
    </row>
    <row r="27" spans="1:25" ht="36">
      <c r="A27" s="62">
        <v>661</v>
      </c>
      <c r="B27" s="76" t="s">
        <v>202</v>
      </c>
      <c r="C27" s="62" t="s">
        <v>203</v>
      </c>
      <c r="D27" s="63" t="s">
        <v>177</v>
      </c>
      <c r="E27" s="65">
        <v>8</v>
      </c>
      <c r="F27" s="67">
        <v>8</v>
      </c>
      <c r="G27" s="65">
        <v>0</v>
      </c>
      <c r="H27" s="65">
        <v>9</v>
      </c>
      <c r="I27" s="64">
        <f>30*((F27*(F27+1))/2)</f>
        <v>1080</v>
      </c>
      <c r="J27" s="65">
        <f t="shared" si="0"/>
        <v>270</v>
      </c>
      <c r="K27" s="64">
        <v>8</v>
      </c>
      <c r="L27" s="64">
        <v>0</v>
      </c>
      <c r="M27" s="64">
        <v>0</v>
      </c>
      <c r="N27" s="64">
        <v>8</v>
      </c>
      <c r="O27" s="64">
        <v>0</v>
      </c>
      <c r="P27" s="64">
        <v>0</v>
      </c>
      <c r="Q27" s="64">
        <v>0</v>
      </c>
      <c r="R27" s="64">
        <f t="shared" si="1"/>
        <v>20</v>
      </c>
      <c r="S27" s="64">
        <f t="shared" si="2"/>
        <v>297</v>
      </c>
      <c r="T27" s="65">
        <f t="shared" si="3"/>
        <v>24</v>
      </c>
      <c r="U27" s="64">
        <f t="shared" si="4"/>
        <v>24</v>
      </c>
      <c r="V27" s="66">
        <f t="shared" si="5"/>
        <v>18</v>
      </c>
      <c r="W27" s="19"/>
      <c r="X27" s="20">
        <f t="shared" si="7"/>
        <v>8</v>
      </c>
      <c r="Y27" s="20" t="e">
        <f>K27+L27+#REF!</f>
        <v>#REF!</v>
      </c>
    </row>
    <row r="28" spans="1:25">
      <c r="A28" s="62">
        <v>687</v>
      </c>
      <c r="B28" s="76" t="s">
        <v>204</v>
      </c>
      <c r="C28" s="62" t="s">
        <v>47</v>
      </c>
      <c r="D28" s="63" t="s">
        <v>184</v>
      </c>
      <c r="E28" s="65">
        <v>2</v>
      </c>
      <c r="F28" s="67">
        <v>2</v>
      </c>
      <c r="G28" s="65">
        <v>0</v>
      </c>
      <c r="H28" s="65">
        <v>2</v>
      </c>
      <c r="I28" s="64">
        <f t="shared" si="6"/>
        <v>60</v>
      </c>
      <c r="J28" s="65">
        <f t="shared" si="0"/>
        <v>60</v>
      </c>
      <c r="K28" s="64">
        <v>2</v>
      </c>
      <c r="L28" s="64">
        <v>0</v>
      </c>
      <c r="M28" s="64">
        <v>0</v>
      </c>
      <c r="N28" s="64">
        <v>2</v>
      </c>
      <c r="O28" s="64">
        <v>0</v>
      </c>
      <c r="P28" s="64">
        <v>0</v>
      </c>
      <c r="Q28" s="64">
        <v>0</v>
      </c>
      <c r="R28" s="64">
        <f t="shared" si="1"/>
        <v>5</v>
      </c>
      <c r="S28" s="64">
        <f t="shared" si="2"/>
        <v>66</v>
      </c>
      <c r="T28" s="65">
        <f t="shared" si="3"/>
        <v>6</v>
      </c>
      <c r="U28" s="64">
        <f t="shared" si="4"/>
        <v>6</v>
      </c>
      <c r="V28" s="66">
        <f t="shared" si="5"/>
        <v>19</v>
      </c>
      <c r="W28" s="19"/>
      <c r="X28" s="20">
        <f t="shared" si="7"/>
        <v>2</v>
      </c>
      <c r="Y28" s="26" t="e">
        <f>K28+L28+#REF!</f>
        <v>#REF!</v>
      </c>
    </row>
    <row r="29" spans="1:25" ht="24">
      <c r="A29" s="62">
        <v>698</v>
      </c>
      <c r="B29" s="76" t="s">
        <v>205</v>
      </c>
      <c r="C29" s="62" t="s">
        <v>4</v>
      </c>
      <c r="D29" s="63" t="s">
        <v>177</v>
      </c>
      <c r="E29" s="65">
        <v>3</v>
      </c>
      <c r="F29" s="67">
        <v>3</v>
      </c>
      <c r="G29" s="65">
        <v>0</v>
      </c>
      <c r="H29" s="65">
        <v>3</v>
      </c>
      <c r="I29" s="64">
        <f>30*((F29*(F29+1))/2)</f>
        <v>180</v>
      </c>
      <c r="J29" s="65">
        <f t="shared" si="0"/>
        <v>90</v>
      </c>
      <c r="K29" s="64">
        <v>3</v>
      </c>
      <c r="L29" s="64">
        <v>0</v>
      </c>
      <c r="M29" s="64">
        <v>0</v>
      </c>
      <c r="N29" s="64">
        <v>3</v>
      </c>
      <c r="O29" s="64">
        <v>0</v>
      </c>
      <c r="P29" s="64">
        <v>0</v>
      </c>
      <c r="Q29" s="64">
        <v>0</v>
      </c>
      <c r="R29" s="64">
        <f t="shared" si="1"/>
        <v>7.5</v>
      </c>
      <c r="S29" s="64">
        <f t="shared" si="2"/>
        <v>99.000000000000014</v>
      </c>
      <c r="T29" s="65">
        <f t="shared" si="3"/>
        <v>9</v>
      </c>
      <c r="U29" s="64">
        <f t="shared" si="4"/>
        <v>9</v>
      </c>
      <c r="V29" s="66">
        <f t="shared" si="5"/>
        <v>20</v>
      </c>
      <c r="W29" s="19"/>
      <c r="Y29" s="26"/>
    </row>
    <row r="30" spans="1:25">
      <c r="A30" s="62">
        <v>703</v>
      </c>
      <c r="B30" s="76" t="s">
        <v>206</v>
      </c>
      <c r="C30" s="62" t="s">
        <v>61</v>
      </c>
      <c r="D30" s="63" t="s">
        <v>184</v>
      </c>
      <c r="E30" s="65">
        <v>4</v>
      </c>
      <c r="F30" s="67">
        <v>4</v>
      </c>
      <c r="G30" s="65">
        <v>0</v>
      </c>
      <c r="H30" s="65">
        <v>4</v>
      </c>
      <c r="I30" s="64">
        <f t="shared" si="6"/>
        <v>120</v>
      </c>
      <c r="J30" s="65">
        <f t="shared" si="0"/>
        <v>120</v>
      </c>
      <c r="K30" s="64">
        <v>0</v>
      </c>
      <c r="L30" s="64">
        <v>4</v>
      </c>
      <c r="M30" s="64">
        <v>0</v>
      </c>
      <c r="N30" s="64">
        <v>0</v>
      </c>
      <c r="O30" s="64">
        <v>4</v>
      </c>
      <c r="P30" s="64">
        <v>0</v>
      </c>
      <c r="Q30" s="64">
        <v>0</v>
      </c>
      <c r="R30" s="64">
        <f t="shared" si="1"/>
        <v>20</v>
      </c>
      <c r="S30" s="64">
        <f t="shared" si="2"/>
        <v>132</v>
      </c>
      <c r="T30" s="65">
        <f t="shared" si="3"/>
        <v>12</v>
      </c>
      <c r="U30" s="64">
        <f t="shared" si="4"/>
        <v>12</v>
      </c>
      <c r="V30" s="66">
        <f t="shared" si="5"/>
        <v>21</v>
      </c>
      <c r="W30" s="19"/>
      <c r="X30" s="20">
        <f t="shared" ref="X30:X65" si="8">N30+O30+P30+Q30</f>
        <v>4</v>
      </c>
      <c r="Y30" s="26" t="e">
        <f>K30+L30+#REF!</f>
        <v>#REF!</v>
      </c>
    </row>
    <row r="31" spans="1:25" s="41" customFormat="1" ht="24">
      <c r="A31" s="62">
        <v>727</v>
      </c>
      <c r="B31" s="76" t="s">
        <v>207</v>
      </c>
      <c r="C31" s="62" t="s">
        <v>98</v>
      </c>
      <c r="D31" s="63" t="s">
        <v>184</v>
      </c>
      <c r="E31" s="65">
        <v>9</v>
      </c>
      <c r="F31" s="67">
        <v>5</v>
      </c>
      <c r="G31" s="65">
        <v>0</v>
      </c>
      <c r="H31" s="65">
        <v>8</v>
      </c>
      <c r="I31" s="64">
        <f t="shared" si="6"/>
        <v>150</v>
      </c>
      <c r="J31" s="65">
        <f t="shared" si="0"/>
        <v>240</v>
      </c>
      <c r="K31" s="64">
        <v>0</v>
      </c>
      <c r="L31" s="64">
        <v>9</v>
      </c>
      <c r="M31" s="64">
        <v>0</v>
      </c>
      <c r="N31" s="64">
        <v>9</v>
      </c>
      <c r="O31" s="64">
        <v>0</v>
      </c>
      <c r="P31" s="64">
        <v>0</v>
      </c>
      <c r="Q31" s="64">
        <v>0</v>
      </c>
      <c r="R31" s="64">
        <f t="shared" si="1"/>
        <v>45</v>
      </c>
      <c r="S31" s="64">
        <f t="shared" si="2"/>
        <v>264</v>
      </c>
      <c r="T31" s="65">
        <f t="shared" si="3"/>
        <v>27</v>
      </c>
      <c r="U31" s="64">
        <f t="shared" si="4"/>
        <v>27</v>
      </c>
      <c r="V31" s="66">
        <f t="shared" si="5"/>
        <v>22</v>
      </c>
      <c r="W31" s="38"/>
      <c r="X31" s="39">
        <f t="shared" si="8"/>
        <v>9</v>
      </c>
      <c r="Y31" s="40" t="e">
        <f>K31+L31+#REF!</f>
        <v>#REF!</v>
      </c>
    </row>
    <row r="32" spans="1:25" ht="24">
      <c r="A32" s="62">
        <v>744</v>
      </c>
      <c r="B32" s="76" t="s">
        <v>208</v>
      </c>
      <c r="C32" s="62" t="s">
        <v>4</v>
      </c>
      <c r="D32" s="63" t="s">
        <v>177</v>
      </c>
      <c r="E32" s="64">
        <v>3</v>
      </c>
      <c r="F32" s="68">
        <v>3</v>
      </c>
      <c r="G32" s="65">
        <v>0</v>
      </c>
      <c r="H32" s="64">
        <v>3</v>
      </c>
      <c r="I32" s="64">
        <f>30*((F32*(F32+1))/2)</f>
        <v>180</v>
      </c>
      <c r="J32" s="64">
        <f t="shared" si="0"/>
        <v>90</v>
      </c>
      <c r="K32" s="64">
        <v>3</v>
      </c>
      <c r="L32" s="64">
        <v>0</v>
      </c>
      <c r="M32" s="64">
        <v>0</v>
      </c>
      <c r="N32" s="64">
        <v>3</v>
      </c>
      <c r="O32" s="64">
        <v>0</v>
      </c>
      <c r="P32" s="64">
        <v>0</v>
      </c>
      <c r="Q32" s="64">
        <v>0</v>
      </c>
      <c r="R32" s="64">
        <f t="shared" si="1"/>
        <v>7.5</v>
      </c>
      <c r="S32" s="64">
        <f t="shared" si="2"/>
        <v>99.000000000000014</v>
      </c>
      <c r="T32" s="65">
        <f t="shared" si="3"/>
        <v>9</v>
      </c>
      <c r="U32" s="64">
        <f t="shared" si="4"/>
        <v>9</v>
      </c>
      <c r="V32" s="66">
        <f t="shared" si="5"/>
        <v>23</v>
      </c>
      <c r="W32" s="19"/>
      <c r="X32" s="20">
        <f t="shared" si="8"/>
        <v>3</v>
      </c>
      <c r="Y32" s="20" t="e">
        <f>K32+L32+#REF!</f>
        <v>#REF!</v>
      </c>
    </row>
    <row r="33" spans="1:25">
      <c r="A33" s="62">
        <v>792</v>
      </c>
      <c r="B33" s="76" t="s">
        <v>209</v>
      </c>
      <c r="C33" s="62" t="s">
        <v>210</v>
      </c>
      <c r="D33" s="63" t="s">
        <v>184</v>
      </c>
      <c r="E33" s="64">
        <v>8</v>
      </c>
      <c r="F33" s="68">
        <v>5</v>
      </c>
      <c r="G33" s="65">
        <v>0</v>
      </c>
      <c r="H33" s="64">
        <v>7</v>
      </c>
      <c r="I33" s="64">
        <f t="shared" si="6"/>
        <v>150</v>
      </c>
      <c r="J33" s="64">
        <f t="shared" si="0"/>
        <v>210</v>
      </c>
      <c r="K33" s="64">
        <v>8</v>
      </c>
      <c r="L33" s="64">
        <v>0</v>
      </c>
      <c r="M33" s="64">
        <v>0</v>
      </c>
      <c r="N33" s="64">
        <v>8</v>
      </c>
      <c r="O33" s="64">
        <v>0</v>
      </c>
      <c r="P33" s="64">
        <v>0</v>
      </c>
      <c r="Q33" s="64">
        <v>0</v>
      </c>
      <c r="R33" s="64">
        <f t="shared" si="1"/>
        <v>20</v>
      </c>
      <c r="S33" s="64">
        <f t="shared" si="2"/>
        <v>231.00000000000003</v>
      </c>
      <c r="T33" s="65">
        <f t="shared" si="3"/>
        <v>24</v>
      </c>
      <c r="U33" s="64">
        <f t="shared" si="4"/>
        <v>24</v>
      </c>
      <c r="V33" s="66">
        <f t="shared" si="5"/>
        <v>24</v>
      </c>
      <c r="W33" s="19"/>
      <c r="X33" s="20">
        <f t="shared" si="8"/>
        <v>8</v>
      </c>
      <c r="Y33" s="26" t="e">
        <f>K33+L33+#REF!</f>
        <v>#REF!</v>
      </c>
    </row>
    <row r="34" spans="1:25" ht="24">
      <c r="A34" s="62">
        <v>798</v>
      </c>
      <c r="B34" s="76" t="s">
        <v>211</v>
      </c>
      <c r="C34" s="62" t="s">
        <v>176</v>
      </c>
      <c r="D34" s="63" t="s">
        <v>177</v>
      </c>
      <c r="E34" s="64">
        <v>13</v>
      </c>
      <c r="F34" s="68">
        <v>13</v>
      </c>
      <c r="G34" s="65">
        <v>0</v>
      </c>
      <c r="H34" s="64">
        <v>14</v>
      </c>
      <c r="I34" s="64">
        <f>30*((F34*(F34+1))/2)</f>
        <v>2730</v>
      </c>
      <c r="J34" s="64">
        <f t="shared" si="0"/>
        <v>420</v>
      </c>
      <c r="K34" s="64">
        <v>13</v>
      </c>
      <c r="L34" s="64">
        <v>0</v>
      </c>
      <c r="M34" s="64">
        <v>0</v>
      </c>
      <c r="N34" s="64">
        <v>13</v>
      </c>
      <c r="O34" s="64">
        <v>0</v>
      </c>
      <c r="P34" s="64">
        <v>0</v>
      </c>
      <c r="Q34" s="64">
        <v>0</v>
      </c>
      <c r="R34" s="64">
        <f t="shared" si="1"/>
        <v>32.5</v>
      </c>
      <c r="S34" s="64">
        <f t="shared" si="2"/>
        <v>462.00000000000006</v>
      </c>
      <c r="T34" s="65">
        <f t="shared" si="3"/>
        <v>39</v>
      </c>
      <c r="U34" s="64">
        <f t="shared" si="4"/>
        <v>39</v>
      </c>
      <c r="V34" s="66">
        <f t="shared" si="5"/>
        <v>25</v>
      </c>
      <c r="W34" s="19"/>
      <c r="X34" s="20">
        <f t="shared" si="8"/>
        <v>13</v>
      </c>
      <c r="Y34" s="20" t="e">
        <f>K34+L34+#REF!</f>
        <v>#REF!</v>
      </c>
    </row>
    <row r="35" spans="1:25" ht="24">
      <c r="A35" s="62">
        <v>870</v>
      </c>
      <c r="B35" s="76" t="s">
        <v>212</v>
      </c>
      <c r="C35" s="62" t="s">
        <v>22</v>
      </c>
      <c r="D35" s="63" t="s">
        <v>184</v>
      </c>
      <c r="E35" s="64">
        <v>6</v>
      </c>
      <c r="F35" s="68">
        <v>6</v>
      </c>
      <c r="G35" s="65">
        <v>0</v>
      </c>
      <c r="H35" s="64">
        <v>6</v>
      </c>
      <c r="I35" s="64">
        <f t="shared" si="6"/>
        <v>180</v>
      </c>
      <c r="J35" s="64">
        <f t="shared" si="0"/>
        <v>180</v>
      </c>
      <c r="K35" s="64">
        <v>6</v>
      </c>
      <c r="L35" s="64">
        <v>0</v>
      </c>
      <c r="M35" s="64">
        <v>0</v>
      </c>
      <c r="N35" s="64">
        <v>6</v>
      </c>
      <c r="O35" s="64">
        <v>0</v>
      </c>
      <c r="P35" s="64">
        <v>0</v>
      </c>
      <c r="Q35" s="64">
        <v>0</v>
      </c>
      <c r="R35" s="64">
        <f t="shared" si="1"/>
        <v>15</v>
      </c>
      <c r="S35" s="64">
        <f t="shared" si="2"/>
        <v>198.00000000000003</v>
      </c>
      <c r="T35" s="65">
        <f t="shared" si="3"/>
        <v>18</v>
      </c>
      <c r="U35" s="64">
        <f t="shared" si="4"/>
        <v>18</v>
      </c>
      <c r="V35" s="66">
        <f t="shared" si="5"/>
        <v>26</v>
      </c>
      <c r="W35" s="19"/>
      <c r="X35" s="20">
        <f t="shared" si="8"/>
        <v>6</v>
      </c>
      <c r="Y35" s="26" t="e">
        <f>K35+L35+#REF!</f>
        <v>#REF!</v>
      </c>
    </row>
    <row r="36" spans="1:25">
      <c r="A36" s="62">
        <v>877</v>
      </c>
      <c r="B36" s="76" t="s">
        <v>213</v>
      </c>
      <c r="C36" s="62" t="s">
        <v>176</v>
      </c>
      <c r="D36" s="63" t="s">
        <v>184</v>
      </c>
      <c r="E36" s="64">
        <v>5</v>
      </c>
      <c r="F36" s="68">
        <v>2</v>
      </c>
      <c r="G36" s="65">
        <v>0</v>
      </c>
      <c r="H36" s="64">
        <v>5</v>
      </c>
      <c r="I36" s="64">
        <f t="shared" si="6"/>
        <v>60</v>
      </c>
      <c r="J36" s="64">
        <f t="shared" si="0"/>
        <v>150</v>
      </c>
      <c r="K36" s="64">
        <v>5</v>
      </c>
      <c r="L36" s="64">
        <v>0</v>
      </c>
      <c r="M36" s="64">
        <v>0</v>
      </c>
      <c r="N36" s="64">
        <v>5</v>
      </c>
      <c r="O36" s="64">
        <v>0</v>
      </c>
      <c r="P36" s="64">
        <v>0</v>
      </c>
      <c r="Q36" s="64">
        <v>0</v>
      </c>
      <c r="R36" s="64">
        <f t="shared" si="1"/>
        <v>12.5</v>
      </c>
      <c r="S36" s="64">
        <f t="shared" si="2"/>
        <v>165</v>
      </c>
      <c r="T36" s="65">
        <f t="shared" si="3"/>
        <v>15</v>
      </c>
      <c r="U36" s="64">
        <f t="shared" si="4"/>
        <v>15</v>
      </c>
      <c r="V36" s="66">
        <f t="shared" si="5"/>
        <v>27</v>
      </c>
      <c r="W36" s="19"/>
      <c r="X36" s="20">
        <f t="shared" si="8"/>
        <v>5</v>
      </c>
      <c r="Y36" s="26" t="e">
        <f>K36+L36+#REF!</f>
        <v>#REF!</v>
      </c>
    </row>
    <row r="37" spans="1:25" ht="24">
      <c r="A37" s="62">
        <v>889</v>
      </c>
      <c r="B37" s="76" t="s">
        <v>214</v>
      </c>
      <c r="C37" s="62" t="s">
        <v>61</v>
      </c>
      <c r="D37" s="63" t="s">
        <v>184</v>
      </c>
      <c r="E37" s="64">
        <v>9</v>
      </c>
      <c r="F37" s="68">
        <v>0</v>
      </c>
      <c r="G37" s="65">
        <v>0</v>
      </c>
      <c r="H37" s="64">
        <v>9</v>
      </c>
      <c r="I37" s="64">
        <f t="shared" si="6"/>
        <v>0</v>
      </c>
      <c r="J37" s="64">
        <f t="shared" si="0"/>
        <v>270</v>
      </c>
      <c r="K37" s="64">
        <v>2</v>
      </c>
      <c r="L37" s="64">
        <v>7</v>
      </c>
      <c r="M37" s="64">
        <v>0</v>
      </c>
      <c r="N37" s="64">
        <v>9</v>
      </c>
      <c r="O37" s="64">
        <v>0</v>
      </c>
      <c r="P37" s="64">
        <v>0</v>
      </c>
      <c r="Q37" s="64">
        <v>0</v>
      </c>
      <c r="R37" s="64">
        <f t="shared" si="1"/>
        <v>40</v>
      </c>
      <c r="S37" s="64">
        <f t="shared" si="2"/>
        <v>297</v>
      </c>
      <c r="T37" s="65">
        <f t="shared" si="3"/>
        <v>27</v>
      </c>
      <c r="U37" s="64">
        <f t="shared" si="4"/>
        <v>27</v>
      </c>
      <c r="V37" s="66">
        <f t="shared" si="5"/>
        <v>28</v>
      </c>
      <c r="W37" s="19"/>
      <c r="X37" s="20">
        <f t="shared" si="8"/>
        <v>9</v>
      </c>
      <c r="Y37" s="26" t="e">
        <f>K37+L37+#REF!</f>
        <v>#REF!</v>
      </c>
    </row>
    <row r="38" spans="1:25" ht="24">
      <c r="A38" s="62">
        <v>924</v>
      </c>
      <c r="B38" s="76" t="s">
        <v>215</v>
      </c>
      <c r="C38" s="62" t="s">
        <v>61</v>
      </c>
      <c r="D38" s="63" t="s">
        <v>184</v>
      </c>
      <c r="E38" s="64">
        <v>2</v>
      </c>
      <c r="F38" s="68">
        <v>0</v>
      </c>
      <c r="G38" s="65">
        <v>0</v>
      </c>
      <c r="H38" s="64">
        <v>2</v>
      </c>
      <c r="I38" s="64">
        <f t="shared" si="6"/>
        <v>0</v>
      </c>
      <c r="J38" s="64">
        <f t="shared" si="0"/>
        <v>60</v>
      </c>
      <c r="K38" s="64">
        <v>0</v>
      </c>
      <c r="L38" s="64">
        <v>2</v>
      </c>
      <c r="M38" s="64">
        <v>0</v>
      </c>
      <c r="N38" s="64">
        <v>2</v>
      </c>
      <c r="O38" s="64">
        <v>0</v>
      </c>
      <c r="P38" s="64">
        <v>0</v>
      </c>
      <c r="Q38" s="64">
        <v>0</v>
      </c>
      <c r="R38" s="64">
        <f t="shared" si="1"/>
        <v>10</v>
      </c>
      <c r="S38" s="64">
        <f t="shared" si="2"/>
        <v>66</v>
      </c>
      <c r="T38" s="65">
        <f t="shared" si="3"/>
        <v>6</v>
      </c>
      <c r="U38" s="64">
        <f t="shared" si="4"/>
        <v>6</v>
      </c>
      <c r="V38" s="66">
        <f t="shared" si="5"/>
        <v>29</v>
      </c>
      <c r="W38" s="19"/>
      <c r="X38" s="20">
        <f t="shared" si="8"/>
        <v>2</v>
      </c>
      <c r="Y38" s="26" t="e">
        <f>K38+L38+#REF!</f>
        <v>#REF!</v>
      </c>
    </row>
    <row r="39" spans="1:25" ht="24">
      <c r="A39" s="62">
        <v>929</v>
      </c>
      <c r="B39" s="76" t="s">
        <v>216</v>
      </c>
      <c r="C39" s="62" t="s">
        <v>217</v>
      </c>
      <c r="D39" s="63" t="s">
        <v>177</v>
      </c>
      <c r="E39" s="64">
        <v>5</v>
      </c>
      <c r="F39" s="68">
        <v>2</v>
      </c>
      <c r="G39" s="65">
        <v>0</v>
      </c>
      <c r="H39" s="64">
        <v>4</v>
      </c>
      <c r="I39" s="64">
        <f>30*((F39*(F39+1))/2)</f>
        <v>90</v>
      </c>
      <c r="J39" s="64">
        <f t="shared" si="0"/>
        <v>120</v>
      </c>
      <c r="K39" s="64">
        <v>5</v>
      </c>
      <c r="L39" s="64">
        <v>0</v>
      </c>
      <c r="M39" s="64">
        <v>0</v>
      </c>
      <c r="N39" s="64">
        <v>5</v>
      </c>
      <c r="O39" s="64">
        <v>0</v>
      </c>
      <c r="P39" s="64">
        <v>0</v>
      </c>
      <c r="Q39" s="64">
        <v>0</v>
      </c>
      <c r="R39" s="64">
        <f t="shared" si="1"/>
        <v>12.5</v>
      </c>
      <c r="S39" s="64">
        <f t="shared" si="2"/>
        <v>132</v>
      </c>
      <c r="T39" s="65">
        <f t="shared" si="3"/>
        <v>15</v>
      </c>
      <c r="U39" s="64">
        <f t="shared" si="4"/>
        <v>15</v>
      </c>
      <c r="V39" s="66">
        <f t="shared" si="5"/>
        <v>30</v>
      </c>
      <c r="W39" s="19"/>
      <c r="X39" s="20">
        <f t="shared" si="8"/>
        <v>5</v>
      </c>
      <c r="Y39" s="20" t="e">
        <f>K39+L39+#REF!</f>
        <v>#REF!</v>
      </c>
    </row>
    <row r="40" spans="1:25" ht="24">
      <c r="A40" s="62">
        <v>930</v>
      </c>
      <c r="B40" s="76" t="s">
        <v>218</v>
      </c>
      <c r="C40" s="62" t="s">
        <v>10</v>
      </c>
      <c r="D40" s="63" t="s">
        <v>184</v>
      </c>
      <c r="E40" s="64">
        <v>1</v>
      </c>
      <c r="F40" s="68">
        <v>1</v>
      </c>
      <c r="G40" s="65">
        <v>0</v>
      </c>
      <c r="H40" s="64">
        <v>1</v>
      </c>
      <c r="I40" s="64">
        <f>(F40*30)</f>
        <v>30</v>
      </c>
      <c r="J40" s="64">
        <f t="shared" si="0"/>
        <v>30</v>
      </c>
      <c r="K40" s="64">
        <v>1</v>
      </c>
      <c r="L40" s="64">
        <v>0</v>
      </c>
      <c r="M40" s="64">
        <v>0</v>
      </c>
      <c r="N40" s="64">
        <v>1</v>
      </c>
      <c r="O40" s="64">
        <v>0</v>
      </c>
      <c r="P40" s="64">
        <v>0</v>
      </c>
      <c r="Q40" s="64">
        <v>0</v>
      </c>
      <c r="R40" s="64">
        <f t="shared" si="1"/>
        <v>2.5</v>
      </c>
      <c r="S40" s="64">
        <f t="shared" si="2"/>
        <v>33</v>
      </c>
      <c r="T40" s="65">
        <f t="shared" si="3"/>
        <v>3</v>
      </c>
      <c r="U40" s="64">
        <f t="shared" si="4"/>
        <v>3</v>
      </c>
      <c r="V40" s="66">
        <f t="shared" si="5"/>
        <v>31</v>
      </c>
      <c r="W40" s="19"/>
      <c r="X40" s="20">
        <f t="shared" si="8"/>
        <v>1</v>
      </c>
      <c r="Y40" s="26" t="e">
        <f>K40+L40+#REF!</f>
        <v>#REF!</v>
      </c>
    </row>
    <row r="41" spans="1:25" ht="24">
      <c r="A41" s="62">
        <v>938</v>
      </c>
      <c r="B41" s="76" t="s">
        <v>219</v>
      </c>
      <c r="C41" s="62" t="s">
        <v>49</v>
      </c>
      <c r="D41" s="63" t="s">
        <v>177</v>
      </c>
      <c r="E41" s="64">
        <v>2</v>
      </c>
      <c r="F41" s="68">
        <v>2</v>
      </c>
      <c r="G41" s="65">
        <v>0</v>
      </c>
      <c r="H41" s="64">
        <v>2</v>
      </c>
      <c r="I41" s="64">
        <f>30*((F41*(F41+1))/2)</f>
        <v>90</v>
      </c>
      <c r="J41" s="64">
        <f t="shared" si="0"/>
        <v>60</v>
      </c>
      <c r="K41" s="64">
        <v>2</v>
      </c>
      <c r="L41" s="64">
        <v>0</v>
      </c>
      <c r="M41" s="64">
        <v>0</v>
      </c>
      <c r="N41" s="64">
        <v>2</v>
      </c>
      <c r="O41" s="64">
        <v>0</v>
      </c>
      <c r="P41" s="64">
        <v>0</v>
      </c>
      <c r="Q41" s="64">
        <v>0</v>
      </c>
      <c r="R41" s="64">
        <f t="shared" si="1"/>
        <v>5</v>
      </c>
      <c r="S41" s="64">
        <f t="shared" si="2"/>
        <v>66</v>
      </c>
      <c r="T41" s="65">
        <f t="shared" si="3"/>
        <v>6</v>
      </c>
      <c r="U41" s="64">
        <f t="shared" si="4"/>
        <v>6</v>
      </c>
      <c r="V41" s="66">
        <f t="shared" si="5"/>
        <v>32</v>
      </c>
      <c r="W41" s="19"/>
      <c r="X41" s="20">
        <f t="shared" si="8"/>
        <v>2</v>
      </c>
      <c r="Y41" s="20" t="e">
        <f>K41+L41+#REF!</f>
        <v>#REF!</v>
      </c>
    </row>
    <row r="42" spans="1:25">
      <c r="A42" s="62">
        <v>946</v>
      </c>
      <c r="B42" s="76" t="s">
        <v>220</v>
      </c>
      <c r="C42" s="62" t="s">
        <v>181</v>
      </c>
      <c r="D42" s="63" t="s">
        <v>177</v>
      </c>
      <c r="E42" s="64">
        <v>4</v>
      </c>
      <c r="F42" s="68">
        <v>4</v>
      </c>
      <c r="G42" s="65">
        <v>0</v>
      </c>
      <c r="H42" s="64">
        <v>4</v>
      </c>
      <c r="I42" s="64">
        <f>30*((F42*(F42+1))/2)</f>
        <v>300</v>
      </c>
      <c r="J42" s="64">
        <f t="shared" si="0"/>
        <v>120</v>
      </c>
      <c r="K42" s="64">
        <v>4</v>
      </c>
      <c r="L42" s="64">
        <v>0</v>
      </c>
      <c r="M42" s="64">
        <v>0</v>
      </c>
      <c r="N42" s="64">
        <v>4</v>
      </c>
      <c r="O42" s="64">
        <v>0</v>
      </c>
      <c r="P42" s="64">
        <v>0</v>
      </c>
      <c r="Q42" s="64">
        <v>0</v>
      </c>
      <c r="R42" s="64">
        <f t="shared" si="1"/>
        <v>10</v>
      </c>
      <c r="S42" s="64">
        <f t="shared" si="2"/>
        <v>132</v>
      </c>
      <c r="T42" s="65">
        <f t="shared" si="3"/>
        <v>12</v>
      </c>
      <c r="U42" s="64">
        <f t="shared" si="4"/>
        <v>12</v>
      </c>
      <c r="V42" s="66">
        <f t="shared" si="5"/>
        <v>33</v>
      </c>
      <c r="W42" s="19"/>
      <c r="X42" s="20">
        <f t="shared" si="8"/>
        <v>4</v>
      </c>
      <c r="Y42" s="26" t="e">
        <f>K42+L42+#REF!</f>
        <v>#REF!</v>
      </c>
    </row>
    <row r="43" spans="1:25">
      <c r="A43" s="62">
        <v>991</v>
      </c>
      <c r="B43" s="76" t="s">
        <v>221</v>
      </c>
      <c r="C43" s="62" t="s">
        <v>19</v>
      </c>
      <c r="D43" s="63" t="s">
        <v>177</v>
      </c>
      <c r="E43" s="64">
        <v>2</v>
      </c>
      <c r="F43" s="68">
        <v>2</v>
      </c>
      <c r="G43" s="65">
        <v>0</v>
      </c>
      <c r="H43" s="64">
        <v>2</v>
      </c>
      <c r="I43" s="64">
        <f>30*((F43*(F43+1))/2)</f>
        <v>90</v>
      </c>
      <c r="J43" s="64">
        <f t="shared" si="0"/>
        <v>60</v>
      </c>
      <c r="K43" s="64">
        <v>2</v>
      </c>
      <c r="L43" s="64">
        <v>0</v>
      </c>
      <c r="M43" s="64">
        <v>0</v>
      </c>
      <c r="N43" s="64">
        <v>2</v>
      </c>
      <c r="O43" s="64">
        <v>0</v>
      </c>
      <c r="P43" s="64">
        <v>0</v>
      </c>
      <c r="Q43" s="64">
        <v>0</v>
      </c>
      <c r="R43" s="64">
        <f t="shared" si="1"/>
        <v>5</v>
      </c>
      <c r="S43" s="64">
        <f t="shared" si="2"/>
        <v>66</v>
      </c>
      <c r="T43" s="65">
        <f t="shared" si="3"/>
        <v>6</v>
      </c>
      <c r="U43" s="64">
        <f t="shared" si="4"/>
        <v>6</v>
      </c>
      <c r="V43" s="66">
        <f t="shared" si="5"/>
        <v>34</v>
      </c>
      <c r="W43" s="19"/>
      <c r="X43" s="20">
        <f t="shared" si="8"/>
        <v>2</v>
      </c>
      <c r="Y43" s="20" t="e">
        <f>K43+L43+#REF!</f>
        <v>#REF!</v>
      </c>
    </row>
    <row r="44" spans="1:25" ht="24">
      <c r="A44" s="62">
        <v>1027</v>
      </c>
      <c r="B44" s="76" t="s">
        <v>222</v>
      </c>
      <c r="C44" s="62" t="s">
        <v>19</v>
      </c>
      <c r="D44" s="63" t="s">
        <v>177</v>
      </c>
      <c r="E44" s="64">
        <v>2</v>
      </c>
      <c r="F44" s="68">
        <v>2</v>
      </c>
      <c r="G44" s="65">
        <v>0</v>
      </c>
      <c r="H44" s="64">
        <v>2</v>
      </c>
      <c r="I44" s="64">
        <f>30*((F44*(F44+1))/2)</f>
        <v>90</v>
      </c>
      <c r="J44" s="64">
        <f t="shared" si="0"/>
        <v>60</v>
      </c>
      <c r="K44" s="64">
        <v>2</v>
      </c>
      <c r="L44" s="64">
        <v>0</v>
      </c>
      <c r="M44" s="64">
        <v>0</v>
      </c>
      <c r="N44" s="64">
        <v>2</v>
      </c>
      <c r="O44" s="64">
        <v>0</v>
      </c>
      <c r="P44" s="64">
        <v>0</v>
      </c>
      <c r="Q44" s="64">
        <v>0</v>
      </c>
      <c r="R44" s="64">
        <f t="shared" si="1"/>
        <v>5</v>
      </c>
      <c r="S44" s="64">
        <f t="shared" si="2"/>
        <v>66</v>
      </c>
      <c r="T44" s="65">
        <f t="shared" si="3"/>
        <v>6</v>
      </c>
      <c r="U44" s="64">
        <f t="shared" si="4"/>
        <v>6</v>
      </c>
      <c r="V44" s="66">
        <f t="shared" si="5"/>
        <v>35</v>
      </c>
      <c r="W44" s="19"/>
      <c r="X44" s="20">
        <f t="shared" si="8"/>
        <v>2</v>
      </c>
      <c r="Y44" s="20" t="e">
        <f>K44+L44+#REF!</f>
        <v>#REF!</v>
      </c>
    </row>
    <row r="45" spans="1:25">
      <c r="A45" s="62">
        <v>1043</v>
      </c>
      <c r="B45" s="76" t="s">
        <v>223</v>
      </c>
      <c r="C45" s="62" t="s">
        <v>224</v>
      </c>
      <c r="D45" s="63" t="s">
        <v>184</v>
      </c>
      <c r="E45" s="64">
        <v>2</v>
      </c>
      <c r="F45" s="68">
        <v>2</v>
      </c>
      <c r="G45" s="65">
        <v>0</v>
      </c>
      <c r="H45" s="64">
        <v>2</v>
      </c>
      <c r="I45" s="64">
        <f>(F45*30)+(G45*30)</f>
        <v>60</v>
      </c>
      <c r="J45" s="64">
        <f t="shared" si="0"/>
        <v>60</v>
      </c>
      <c r="K45" s="64">
        <v>2</v>
      </c>
      <c r="L45" s="64">
        <v>0</v>
      </c>
      <c r="M45" s="64">
        <v>0</v>
      </c>
      <c r="N45" s="64">
        <v>2</v>
      </c>
      <c r="O45" s="64">
        <v>0</v>
      </c>
      <c r="P45" s="64">
        <v>0</v>
      </c>
      <c r="Q45" s="64">
        <v>0</v>
      </c>
      <c r="R45" s="64">
        <f t="shared" si="1"/>
        <v>5</v>
      </c>
      <c r="S45" s="64">
        <f t="shared" si="2"/>
        <v>66</v>
      </c>
      <c r="T45" s="65">
        <f t="shared" si="3"/>
        <v>6</v>
      </c>
      <c r="U45" s="64">
        <f t="shared" si="4"/>
        <v>6</v>
      </c>
      <c r="V45" s="66">
        <f t="shared" si="5"/>
        <v>36</v>
      </c>
      <c r="W45" s="19"/>
      <c r="X45" s="20">
        <f t="shared" si="8"/>
        <v>2</v>
      </c>
      <c r="Y45" s="26" t="e">
        <f>K45+L45+#REF!</f>
        <v>#REF!</v>
      </c>
    </row>
    <row r="46" spans="1:25" ht="24">
      <c r="A46" s="62">
        <v>1098</v>
      </c>
      <c r="B46" s="76" t="s">
        <v>225</v>
      </c>
      <c r="C46" s="62" t="s">
        <v>47</v>
      </c>
      <c r="D46" s="63" t="s">
        <v>184</v>
      </c>
      <c r="E46" s="64">
        <v>3</v>
      </c>
      <c r="F46" s="68">
        <v>0</v>
      </c>
      <c r="G46" s="65">
        <v>0</v>
      </c>
      <c r="H46" s="64">
        <v>3</v>
      </c>
      <c r="I46" s="64">
        <f>(F46*30)+(G46*30)</f>
        <v>0</v>
      </c>
      <c r="J46" s="64">
        <f t="shared" si="0"/>
        <v>90</v>
      </c>
      <c r="K46" s="64">
        <v>0</v>
      </c>
      <c r="L46" s="64">
        <v>3</v>
      </c>
      <c r="M46" s="64">
        <v>0</v>
      </c>
      <c r="N46" s="64">
        <v>3</v>
      </c>
      <c r="O46" s="64">
        <v>0</v>
      </c>
      <c r="P46" s="64">
        <v>0</v>
      </c>
      <c r="Q46" s="64">
        <v>0</v>
      </c>
      <c r="R46" s="64">
        <f t="shared" si="1"/>
        <v>15</v>
      </c>
      <c r="S46" s="64">
        <f t="shared" si="2"/>
        <v>99.000000000000014</v>
      </c>
      <c r="T46" s="65">
        <f t="shared" si="3"/>
        <v>9</v>
      </c>
      <c r="U46" s="64">
        <f t="shared" si="4"/>
        <v>9</v>
      </c>
      <c r="V46" s="66">
        <f t="shared" si="5"/>
        <v>37</v>
      </c>
      <c r="W46" s="19"/>
      <c r="X46" s="20">
        <f t="shared" si="8"/>
        <v>3</v>
      </c>
      <c r="Y46" s="26" t="e">
        <f>K46+L46+#REF!</f>
        <v>#REF!</v>
      </c>
    </row>
    <row r="47" spans="1:25" s="41" customFormat="1" ht="24">
      <c r="A47" s="62">
        <v>1131</v>
      </c>
      <c r="B47" s="76" t="s">
        <v>226</v>
      </c>
      <c r="C47" s="62" t="s">
        <v>17</v>
      </c>
      <c r="D47" s="63" t="s">
        <v>177</v>
      </c>
      <c r="E47" s="64">
        <v>3</v>
      </c>
      <c r="F47" s="68">
        <v>3</v>
      </c>
      <c r="G47" s="65">
        <v>0</v>
      </c>
      <c r="H47" s="64">
        <v>3</v>
      </c>
      <c r="I47" s="64">
        <f t="shared" ref="I47:I52" si="9">30*((F47*(F47+1))/2)</f>
        <v>180</v>
      </c>
      <c r="J47" s="64">
        <f t="shared" si="0"/>
        <v>90</v>
      </c>
      <c r="K47" s="64">
        <v>3</v>
      </c>
      <c r="L47" s="64">
        <v>0</v>
      </c>
      <c r="M47" s="64">
        <v>0</v>
      </c>
      <c r="N47" s="64">
        <v>3</v>
      </c>
      <c r="O47" s="64">
        <v>0</v>
      </c>
      <c r="P47" s="64">
        <v>0</v>
      </c>
      <c r="Q47" s="64">
        <v>0</v>
      </c>
      <c r="R47" s="64">
        <f t="shared" si="1"/>
        <v>7.5</v>
      </c>
      <c r="S47" s="64">
        <f t="shared" si="2"/>
        <v>99.000000000000014</v>
      </c>
      <c r="T47" s="65">
        <f t="shared" si="3"/>
        <v>9</v>
      </c>
      <c r="U47" s="64">
        <f t="shared" si="4"/>
        <v>9</v>
      </c>
      <c r="V47" s="66">
        <f t="shared" si="5"/>
        <v>38</v>
      </c>
      <c r="W47" s="38"/>
      <c r="X47" s="39">
        <f t="shared" si="8"/>
        <v>3</v>
      </c>
      <c r="Y47" s="39" t="e">
        <f>K47+L47+#REF!</f>
        <v>#REF!</v>
      </c>
    </row>
    <row r="48" spans="1:25">
      <c r="A48" s="62">
        <v>1200</v>
      </c>
      <c r="B48" s="76" t="s">
        <v>227</v>
      </c>
      <c r="C48" s="62" t="s">
        <v>176</v>
      </c>
      <c r="D48" s="63" t="s">
        <v>177</v>
      </c>
      <c r="E48" s="64">
        <v>3</v>
      </c>
      <c r="F48" s="68">
        <v>3</v>
      </c>
      <c r="G48" s="65">
        <v>0</v>
      </c>
      <c r="H48" s="64">
        <v>3</v>
      </c>
      <c r="I48" s="64">
        <f t="shared" si="9"/>
        <v>180</v>
      </c>
      <c r="J48" s="64">
        <f t="shared" si="0"/>
        <v>90</v>
      </c>
      <c r="K48" s="64">
        <v>3</v>
      </c>
      <c r="L48" s="64">
        <v>0</v>
      </c>
      <c r="M48" s="64">
        <v>0</v>
      </c>
      <c r="N48" s="64">
        <v>3</v>
      </c>
      <c r="O48" s="64">
        <v>0</v>
      </c>
      <c r="P48" s="64">
        <v>0</v>
      </c>
      <c r="Q48" s="64">
        <v>0</v>
      </c>
      <c r="R48" s="64">
        <f t="shared" si="1"/>
        <v>7.5</v>
      </c>
      <c r="S48" s="64">
        <f t="shared" si="2"/>
        <v>99.000000000000014</v>
      </c>
      <c r="T48" s="65">
        <f t="shared" si="3"/>
        <v>9</v>
      </c>
      <c r="U48" s="64">
        <f t="shared" si="4"/>
        <v>9</v>
      </c>
      <c r="V48" s="66">
        <f t="shared" si="5"/>
        <v>39</v>
      </c>
      <c r="W48" s="19"/>
      <c r="X48" s="20">
        <f t="shared" si="8"/>
        <v>3</v>
      </c>
      <c r="Y48" s="20" t="e">
        <f>K48+L48+#REF!</f>
        <v>#REF!</v>
      </c>
    </row>
    <row r="49" spans="1:25" ht="24">
      <c r="A49" s="62">
        <v>1217</v>
      </c>
      <c r="B49" s="76" t="s">
        <v>228</v>
      </c>
      <c r="C49" s="62" t="s">
        <v>229</v>
      </c>
      <c r="D49" s="63" t="s">
        <v>177</v>
      </c>
      <c r="E49" s="64">
        <v>5</v>
      </c>
      <c r="F49" s="68">
        <v>3</v>
      </c>
      <c r="G49" s="65">
        <v>0</v>
      </c>
      <c r="H49" s="64">
        <v>4</v>
      </c>
      <c r="I49" s="64">
        <f t="shared" si="9"/>
        <v>180</v>
      </c>
      <c r="J49" s="64">
        <f t="shared" si="0"/>
        <v>120</v>
      </c>
      <c r="K49" s="64">
        <v>5</v>
      </c>
      <c r="L49" s="64">
        <v>0</v>
      </c>
      <c r="M49" s="64">
        <v>0</v>
      </c>
      <c r="N49" s="64">
        <v>5</v>
      </c>
      <c r="O49" s="64">
        <v>0</v>
      </c>
      <c r="P49" s="64">
        <v>0</v>
      </c>
      <c r="Q49" s="64">
        <v>0</v>
      </c>
      <c r="R49" s="64">
        <f t="shared" si="1"/>
        <v>12.5</v>
      </c>
      <c r="S49" s="64">
        <f t="shared" si="2"/>
        <v>132</v>
      </c>
      <c r="T49" s="65">
        <f t="shared" si="3"/>
        <v>15</v>
      </c>
      <c r="U49" s="64">
        <f t="shared" si="4"/>
        <v>15</v>
      </c>
      <c r="V49" s="66">
        <f t="shared" si="5"/>
        <v>40</v>
      </c>
      <c r="W49" s="19"/>
      <c r="X49" s="20">
        <f t="shared" si="8"/>
        <v>5</v>
      </c>
      <c r="Y49" s="20" t="e">
        <f>K49+L49+#REF!</f>
        <v>#REF!</v>
      </c>
    </row>
    <row r="50" spans="1:25">
      <c r="A50" s="62">
        <v>1218</v>
      </c>
      <c r="B50" s="76" t="s">
        <v>230</v>
      </c>
      <c r="C50" s="62" t="s">
        <v>22</v>
      </c>
      <c r="D50" s="63" t="s">
        <v>177</v>
      </c>
      <c r="E50" s="64">
        <v>3</v>
      </c>
      <c r="F50" s="68">
        <v>2</v>
      </c>
      <c r="G50" s="65">
        <v>0</v>
      </c>
      <c r="H50" s="64">
        <v>3</v>
      </c>
      <c r="I50" s="64">
        <f t="shared" si="9"/>
        <v>90</v>
      </c>
      <c r="J50" s="64">
        <f t="shared" si="0"/>
        <v>90</v>
      </c>
      <c r="K50" s="64">
        <v>3</v>
      </c>
      <c r="L50" s="64">
        <v>0</v>
      </c>
      <c r="M50" s="64">
        <v>0</v>
      </c>
      <c r="N50" s="64">
        <v>3</v>
      </c>
      <c r="O50" s="64">
        <v>0</v>
      </c>
      <c r="P50" s="64">
        <v>0</v>
      </c>
      <c r="Q50" s="64">
        <v>0</v>
      </c>
      <c r="R50" s="64">
        <f t="shared" si="1"/>
        <v>7.5</v>
      </c>
      <c r="S50" s="64">
        <f t="shared" si="2"/>
        <v>99.000000000000014</v>
      </c>
      <c r="T50" s="65">
        <f t="shared" si="3"/>
        <v>9</v>
      </c>
      <c r="U50" s="64">
        <f t="shared" si="4"/>
        <v>9</v>
      </c>
      <c r="V50" s="66">
        <f t="shared" si="5"/>
        <v>41</v>
      </c>
      <c r="W50" s="19"/>
      <c r="X50" s="20">
        <f t="shared" si="8"/>
        <v>3</v>
      </c>
      <c r="Y50" s="20" t="e">
        <f>K50+L50+#REF!</f>
        <v>#REF!</v>
      </c>
    </row>
    <row r="51" spans="1:25" ht="24">
      <c r="A51" s="62">
        <v>1251</v>
      </c>
      <c r="B51" s="76" t="s">
        <v>231</v>
      </c>
      <c r="C51" s="62" t="s">
        <v>181</v>
      </c>
      <c r="D51" s="63" t="s">
        <v>177</v>
      </c>
      <c r="E51" s="64">
        <v>4</v>
      </c>
      <c r="F51" s="68">
        <v>3</v>
      </c>
      <c r="G51" s="65">
        <v>0</v>
      </c>
      <c r="H51" s="64">
        <v>4</v>
      </c>
      <c r="I51" s="64">
        <f t="shared" si="9"/>
        <v>180</v>
      </c>
      <c r="J51" s="64">
        <f t="shared" si="0"/>
        <v>120</v>
      </c>
      <c r="K51" s="64">
        <v>4</v>
      </c>
      <c r="L51" s="64">
        <v>0</v>
      </c>
      <c r="M51" s="64">
        <v>0</v>
      </c>
      <c r="N51" s="64">
        <v>4</v>
      </c>
      <c r="O51" s="64">
        <v>0</v>
      </c>
      <c r="P51" s="64">
        <v>0</v>
      </c>
      <c r="Q51" s="64">
        <v>0</v>
      </c>
      <c r="R51" s="64">
        <f t="shared" si="1"/>
        <v>10</v>
      </c>
      <c r="S51" s="64">
        <f t="shared" si="2"/>
        <v>132</v>
      </c>
      <c r="T51" s="65">
        <f t="shared" si="3"/>
        <v>12</v>
      </c>
      <c r="U51" s="64">
        <f t="shared" si="4"/>
        <v>12</v>
      </c>
      <c r="V51" s="66">
        <f t="shared" si="5"/>
        <v>42</v>
      </c>
      <c r="W51" s="19"/>
      <c r="X51" s="20">
        <f t="shared" si="8"/>
        <v>4</v>
      </c>
      <c r="Y51" s="20" t="e">
        <f>K51+L51+#REF!</f>
        <v>#REF!</v>
      </c>
    </row>
    <row r="52" spans="1:25">
      <c r="A52" s="62">
        <v>1257</v>
      </c>
      <c r="B52" s="76" t="s">
        <v>1175</v>
      </c>
      <c r="C52" s="62" t="s">
        <v>86</v>
      </c>
      <c r="D52" s="63" t="s">
        <v>177</v>
      </c>
      <c r="E52" s="64">
        <v>6</v>
      </c>
      <c r="F52" s="68">
        <v>6</v>
      </c>
      <c r="G52" s="65">
        <v>0</v>
      </c>
      <c r="H52" s="64">
        <v>6</v>
      </c>
      <c r="I52" s="64">
        <f t="shared" si="9"/>
        <v>630</v>
      </c>
      <c r="J52" s="64">
        <v>150</v>
      </c>
      <c r="K52" s="64">
        <v>6</v>
      </c>
      <c r="L52" s="64">
        <v>0</v>
      </c>
      <c r="M52" s="64">
        <v>0</v>
      </c>
      <c r="N52" s="64">
        <v>6</v>
      </c>
      <c r="O52" s="64">
        <v>0</v>
      </c>
      <c r="P52" s="64">
        <v>0</v>
      </c>
      <c r="Q52" s="64">
        <v>0</v>
      </c>
      <c r="R52" s="64">
        <v>12</v>
      </c>
      <c r="S52" s="64">
        <v>150</v>
      </c>
      <c r="T52" s="65">
        <v>0</v>
      </c>
      <c r="U52" s="64">
        <v>21</v>
      </c>
      <c r="V52" s="66"/>
      <c r="W52" s="19"/>
    </row>
    <row r="53" spans="1:25" ht="24">
      <c r="A53" s="62">
        <v>1295</v>
      </c>
      <c r="B53" s="76" t="s">
        <v>232</v>
      </c>
      <c r="C53" s="62" t="s">
        <v>47</v>
      </c>
      <c r="D53" s="63" t="s">
        <v>184</v>
      </c>
      <c r="E53" s="64">
        <v>15</v>
      </c>
      <c r="F53" s="68">
        <v>0</v>
      </c>
      <c r="G53" s="65">
        <v>0</v>
      </c>
      <c r="H53" s="64">
        <v>15</v>
      </c>
      <c r="I53" s="64">
        <f>(F53*30)+(G53*30)</f>
        <v>0</v>
      </c>
      <c r="J53" s="64">
        <f t="shared" si="0"/>
        <v>450</v>
      </c>
      <c r="K53" s="64">
        <v>0</v>
      </c>
      <c r="L53" s="64">
        <v>0</v>
      </c>
      <c r="M53" s="64">
        <v>15</v>
      </c>
      <c r="N53" s="64">
        <v>0</v>
      </c>
      <c r="O53" s="64">
        <v>0</v>
      </c>
      <c r="P53" s="64">
        <v>0</v>
      </c>
      <c r="Q53" s="64">
        <v>15</v>
      </c>
      <c r="R53" s="64">
        <f t="shared" si="1"/>
        <v>90</v>
      </c>
      <c r="S53" s="64">
        <f t="shared" si="2"/>
        <v>495.00000000000006</v>
      </c>
      <c r="T53" s="65">
        <f t="shared" ref="T53:T65" si="10">E53*3</f>
        <v>45</v>
      </c>
      <c r="U53" s="64">
        <f t="shared" ref="U53:U65" si="11">(E53*3)</f>
        <v>45</v>
      </c>
      <c r="V53" s="66">
        <f>V51+1</f>
        <v>43</v>
      </c>
      <c r="W53" s="19"/>
      <c r="X53" s="20">
        <f t="shared" si="8"/>
        <v>15</v>
      </c>
      <c r="Y53" s="26" t="e">
        <f>K53+L53+#REF!</f>
        <v>#REF!</v>
      </c>
    </row>
    <row r="54" spans="1:25" ht="36">
      <c r="A54" s="62">
        <v>1325</v>
      </c>
      <c r="B54" s="76" t="s">
        <v>233</v>
      </c>
      <c r="C54" s="62" t="s">
        <v>181</v>
      </c>
      <c r="D54" s="63" t="s">
        <v>184</v>
      </c>
      <c r="E54" s="64">
        <v>4</v>
      </c>
      <c r="F54" s="68">
        <v>4</v>
      </c>
      <c r="G54" s="65">
        <v>0</v>
      </c>
      <c r="H54" s="64">
        <v>4</v>
      </c>
      <c r="I54" s="64">
        <f>(F54*30)+(G54*30)</f>
        <v>120</v>
      </c>
      <c r="J54" s="64">
        <f t="shared" si="0"/>
        <v>120</v>
      </c>
      <c r="K54" s="64">
        <v>3</v>
      </c>
      <c r="L54" s="64">
        <v>1</v>
      </c>
      <c r="M54" s="64">
        <v>0</v>
      </c>
      <c r="N54" s="64">
        <v>4</v>
      </c>
      <c r="O54" s="64">
        <v>0</v>
      </c>
      <c r="P54" s="64">
        <v>0</v>
      </c>
      <c r="Q54" s="64">
        <v>0</v>
      </c>
      <c r="R54" s="64">
        <f t="shared" si="1"/>
        <v>12.5</v>
      </c>
      <c r="S54" s="64">
        <f t="shared" si="2"/>
        <v>132</v>
      </c>
      <c r="T54" s="65">
        <f t="shared" si="10"/>
        <v>12</v>
      </c>
      <c r="U54" s="64">
        <f t="shared" si="11"/>
        <v>12</v>
      </c>
      <c r="V54" s="66">
        <f t="shared" si="5"/>
        <v>44</v>
      </c>
      <c r="W54" s="19"/>
      <c r="X54" s="20">
        <f t="shared" si="8"/>
        <v>4</v>
      </c>
      <c r="Y54" s="26" t="e">
        <f>K54+L54+#REF!</f>
        <v>#REF!</v>
      </c>
    </row>
    <row r="55" spans="1:25" ht="24">
      <c r="A55" s="62">
        <v>1388</v>
      </c>
      <c r="B55" s="76" t="s">
        <v>234</v>
      </c>
      <c r="C55" s="62" t="s">
        <v>17</v>
      </c>
      <c r="D55" s="63" t="s">
        <v>177</v>
      </c>
      <c r="E55" s="64">
        <v>1</v>
      </c>
      <c r="F55" s="68">
        <v>1</v>
      </c>
      <c r="G55" s="65">
        <v>0</v>
      </c>
      <c r="H55" s="64">
        <v>1</v>
      </c>
      <c r="I55" s="64">
        <f t="shared" ref="I55:I60" si="12">30*((F55*(F55+1))/2)</f>
        <v>30</v>
      </c>
      <c r="J55" s="64">
        <f t="shared" si="0"/>
        <v>30</v>
      </c>
      <c r="K55" s="64">
        <v>0</v>
      </c>
      <c r="L55" s="64">
        <v>0</v>
      </c>
      <c r="M55" s="64">
        <v>0</v>
      </c>
      <c r="N55" s="64">
        <v>1</v>
      </c>
      <c r="O55" s="64">
        <v>0</v>
      </c>
      <c r="P55" s="64">
        <v>0</v>
      </c>
      <c r="Q55" s="64">
        <v>0</v>
      </c>
      <c r="R55" s="64">
        <f t="shared" si="1"/>
        <v>0</v>
      </c>
      <c r="S55" s="64">
        <f t="shared" si="2"/>
        <v>33</v>
      </c>
      <c r="T55" s="65">
        <f t="shared" si="10"/>
        <v>3</v>
      </c>
      <c r="U55" s="64">
        <f t="shared" si="11"/>
        <v>3</v>
      </c>
      <c r="V55" s="66">
        <f t="shared" si="5"/>
        <v>45</v>
      </c>
      <c r="W55" s="19"/>
      <c r="X55" s="20">
        <f t="shared" si="8"/>
        <v>1</v>
      </c>
      <c r="Y55" s="20" t="e">
        <f>K55+L55+#REF!</f>
        <v>#REF!</v>
      </c>
    </row>
    <row r="56" spans="1:25">
      <c r="A56" s="62">
        <v>1391</v>
      </c>
      <c r="B56" s="76" t="s">
        <v>235</v>
      </c>
      <c r="C56" s="62" t="s">
        <v>101</v>
      </c>
      <c r="D56" s="63" t="s">
        <v>177</v>
      </c>
      <c r="E56" s="64">
        <v>2</v>
      </c>
      <c r="F56" s="68">
        <v>2</v>
      </c>
      <c r="G56" s="65">
        <v>0</v>
      </c>
      <c r="H56" s="64">
        <v>1</v>
      </c>
      <c r="I56" s="64">
        <f t="shared" si="12"/>
        <v>90</v>
      </c>
      <c r="J56" s="64">
        <f t="shared" si="0"/>
        <v>30</v>
      </c>
      <c r="K56" s="64">
        <v>0</v>
      </c>
      <c r="L56" s="64">
        <v>0</v>
      </c>
      <c r="M56" s="64">
        <v>0</v>
      </c>
      <c r="N56" s="64">
        <v>2</v>
      </c>
      <c r="O56" s="64">
        <v>0</v>
      </c>
      <c r="P56" s="64">
        <v>0</v>
      </c>
      <c r="Q56" s="64">
        <v>0</v>
      </c>
      <c r="R56" s="64">
        <f t="shared" si="1"/>
        <v>0</v>
      </c>
      <c r="S56" s="64">
        <f t="shared" si="2"/>
        <v>33</v>
      </c>
      <c r="T56" s="65">
        <f t="shared" si="10"/>
        <v>6</v>
      </c>
      <c r="U56" s="64">
        <f t="shared" si="11"/>
        <v>6</v>
      </c>
      <c r="V56" s="66">
        <f t="shared" si="5"/>
        <v>46</v>
      </c>
      <c r="W56" s="19"/>
      <c r="X56" s="20">
        <f t="shared" si="8"/>
        <v>2</v>
      </c>
      <c r="Y56" s="20" t="e">
        <f>K56+L56+#REF!</f>
        <v>#REF!</v>
      </c>
    </row>
    <row r="57" spans="1:25" ht="36">
      <c r="A57" s="62">
        <v>1404</v>
      </c>
      <c r="B57" s="76" t="s">
        <v>236</v>
      </c>
      <c r="C57" s="62" t="s">
        <v>181</v>
      </c>
      <c r="D57" s="63" t="s">
        <v>177</v>
      </c>
      <c r="E57" s="64">
        <v>4</v>
      </c>
      <c r="F57" s="68">
        <v>4</v>
      </c>
      <c r="G57" s="65">
        <v>0</v>
      </c>
      <c r="H57" s="64">
        <v>4</v>
      </c>
      <c r="I57" s="64">
        <f t="shared" si="12"/>
        <v>300</v>
      </c>
      <c r="J57" s="64">
        <f t="shared" si="0"/>
        <v>120</v>
      </c>
      <c r="K57" s="64">
        <v>0</v>
      </c>
      <c r="L57" s="64">
        <v>0</v>
      </c>
      <c r="M57" s="64">
        <v>0</v>
      </c>
      <c r="N57" s="64">
        <v>4</v>
      </c>
      <c r="O57" s="64">
        <v>0</v>
      </c>
      <c r="P57" s="64">
        <v>0</v>
      </c>
      <c r="Q57" s="64">
        <v>0</v>
      </c>
      <c r="R57" s="64">
        <f t="shared" si="1"/>
        <v>0</v>
      </c>
      <c r="S57" s="64">
        <f t="shared" si="2"/>
        <v>132</v>
      </c>
      <c r="T57" s="65">
        <f t="shared" si="10"/>
        <v>12</v>
      </c>
      <c r="U57" s="64">
        <f t="shared" si="11"/>
        <v>12</v>
      </c>
      <c r="V57" s="66">
        <f t="shared" si="5"/>
        <v>47</v>
      </c>
      <c r="W57" s="19"/>
      <c r="X57" s="20">
        <f t="shared" si="8"/>
        <v>4</v>
      </c>
      <c r="Y57" s="20" t="e">
        <f>K57+L57+#REF!</f>
        <v>#REF!</v>
      </c>
    </row>
    <row r="58" spans="1:25" ht="24">
      <c r="A58" s="62">
        <v>1408</v>
      </c>
      <c r="B58" s="76" t="s">
        <v>237</v>
      </c>
      <c r="C58" s="62" t="s">
        <v>181</v>
      </c>
      <c r="D58" s="63" t="s">
        <v>177</v>
      </c>
      <c r="E58" s="64">
        <v>3</v>
      </c>
      <c r="F58" s="68">
        <v>3</v>
      </c>
      <c r="G58" s="65">
        <v>0</v>
      </c>
      <c r="H58" s="64">
        <v>3</v>
      </c>
      <c r="I58" s="64">
        <f t="shared" si="12"/>
        <v>180</v>
      </c>
      <c r="J58" s="64">
        <f t="shared" si="0"/>
        <v>90</v>
      </c>
      <c r="K58" s="64">
        <v>3</v>
      </c>
      <c r="L58" s="64">
        <v>0</v>
      </c>
      <c r="M58" s="64">
        <v>0</v>
      </c>
      <c r="N58" s="64">
        <v>3</v>
      </c>
      <c r="O58" s="64">
        <v>0</v>
      </c>
      <c r="P58" s="64">
        <v>0</v>
      </c>
      <c r="Q58" s="64">
        <v>0</v>
      </c>
      <c r="R58" s="64">
        <f t="shared" si="1"/>
        <v>7.5</v>
      </c>
      <c r="S58" s="64">
        <f t="shared" si="2"/>
        <v>99.000000000000014</v>
      </c>
      <c r="T58" s="65">
        <f t="shared" si="10"/>
        <v>9</v>
      </c>
      <c r="U58" s="64">
        <f t="shared" si="11"/>
        <v>9</v>
      </c>
      <c r="V58" s="66">
        <f t="shared" si="5"/>
        <v>48</v>
      </c>
      <c r="W58" s="19"/>
      <c r="X58" s="20">
        <f t="shared" si="8"/>
        <v>3</v>
      </c>
      <c r="Y58" s="20" t="e">
        <f>K58+L58+#REF!</f>
        <v>#REF!</v>
      </c>
    </row>
    <row r="59" spans="1:25" ht="24">
      <c r="A59" s="62">
        <v>1424</v>
      </c>
      <c r="B59" s="76" t="s">
        <v>238</v>
      </c>
      <c r="C59" s="62" t="s">
        <v>49</v>
      </c>
      <c r="D59" s="63" t="s">
        <v>177</v>
      </c>
      <c r="E59" s="64">
        <v>6</v>
      </c>
      <c r="F59" s="68">
        <v>6</v>
      </c>
      <c r="G59" s="65">
        <v>0</v>
      </c>
      <c r="H59" s="64">
        <v>5</v>
      </c>
      <c r="I59" s="64">
        <f t="shared" si="12"/>
        <v>630</v>
      </c>
      <c r="J59" s="64">
        <f t="shared" si="0"/>
        <v>150</v>
      </c>
      <c r="K59" s="64">
        <v>0</v>
      </c>
      <c r="L59" s="64">
        <v>6</v>
      </c>
      <c r="M59" s="64">
        <v>0</v>
      </c>
      <c r="N59" s="64">
        <v>5</v>
      </c>
      <c r="O59" s="64">
        <v>1</v>
      </c>
      <c r="P59" s="64">
        <v>0</v>
      </c>
      <c r="Q59" s="64">
        <v>0</v>
      </c>
      <c r="R59" s="64">
        <f t="shared" si="1"/>
        <v>30</v>
      </c>
      <c r="S59" s="64">
        <f t="shared" si="2"/>
        <v>165</v>
      </c>
      <c r="T59" s="65">
        <f t="shared" si="10"/>
        <v>18</v>
      </c>
      <c r="U59" s="64">
        <f t="shared" si="11"/>
        <v>18</v>
      </c>
      <c r="V59" s="66">
        <f t="shared" si="5"/>
        <v>49</v>
      </c>
      <c r="W59" s="19"/>
      <c r="X59" s="20">
        <f t="shared" si="8"/>
        <v>6</v>
      </c>
      <c r="Y59" s="20" t="e">
        <f>K59+L59+#REF!</f>
        <v>#REF!</v>
      </c>
    </row>
    <row r="60" spans="1:25">
      <c r="A60" s="62">
        <v>1430</v>
      </c>
      <c r="B60" s="76" t="s">
        <v>239</v>
      </c>
      <c r="C60" s="62" t="s">
        <v>10</v>
      </c>
      <c r="D60" s="63" t="s">
        <v>177</v>
      </c>
      <c r="E60" s="64">
        <v>2</v>
      </c>
      <c r="F60" s="68">
        <v>2</v>
      </c>
      <c r="G60" s="65">
        <v>0</v>
      </c>
      <c r="H60" s="64">
        <v>2</v>
      </c>
      <c r="I60" s="64">
        <f t="shared" si="12"/>
        <v>90</v>
      </c>
      <c r="J60" s="64">
        <f t="shared" si="0"/>
        <v>60</v>
      </c>
      <c r="K60" s="64">
        <v>0</v>
      </c>
      <c r="L60" s="64">
        <v>0</v>
      </c>
      <c r="M60" s="64">
        <v>0</v>
      </c>
      <c r="N60" s="64">
        <v>2</v>
      </c>
      <c r="O60" s="64">
        <v>0</v>
      </c>
      <c r="P60" s="64">
        <v>0</v>
      </c>
      <c r="Q60" s="64">
        <v>0</v>
      </c>
      <c r="R60" s="64">
        <f t="shared" si="1"/>
        <v>0</v>
      </c>
      <c r="S60" s="64">
        <f t="shared" si="2"/>
        <v>66</v>
      </c>
      <c r="T60" s="65">
        <f t="shared" si="10"/>
        <v>6</v>
      </c>
      <c r="U60" s="64">
        <f t="shared" si="11"/>
        <v>6</v>
      </c>
      <c r="V60" s="66">
        <f t="shared" si="5"/>
        <v>50</v>
      </c>
      <c r="W60" s="19"/>
      <c r="X60" s="20">
        <f t="shared" si="8"/>
        <v>2</v>
      </c>
      <c r="Y60" s="20" t="e">
        <f>K60+L60+#REF!</f>
        <v>#REF!</v>
      </c>
    </row>
    <row r="61" spans="1:25" ht="24">
      <c r="A61" s="62">
        <v>1436</v>
      </c>
      <c r="B61" s="76" t="s">
        <v>240</v>
      </c>
      <c r="C61" s="62" t="s">
        <v>98</v>
      </c>
      <c r="D61" s="63" t="s">
        <v>184</v>
      </c>
      <c r="E61" s="64">
        <v>4</v>
      </c>
      <c r="F61" s="68">
        <v>1</v>
      </c>
      <c r="G61" s="65">
        <v>0</v>
      </c>
      <c r="H61" s="64">
        <v>2</v>
      </c>
      <c r="I61" s="64">
        <f>(F61*30)+(G61*30)</f>
        <v>30</v>
      </c>
      <c r="J61" s="64">
        <f t="shared" si="0"/>
        <v>60</v>
      </c>
      <c r="K61" s="64">
        <v>0</v>
      </c>
      <c r="L61" s="64">
        <v>4</v>
      </c>
      <c r="M61" s="64">
        <v>0</v>
      </c>
      <c r="N61" s="64">
        <v>4</v>
      </c>
      <c r="O61" s="64">
        <v>0</v>
      </c>
      <c r="P61" s="64">
        <v>0</v>
      </c>
      <c r="Q61" s="64">
        <v>0</v>
      </c>
      <c r="R61" s="64">
        <f t="shared" si="1"/>
        <v>20</v>
      </c>
      <c r="S61" s="64">
        <f t="shared" si="2"/>
        <v>66</v>
      </c>
      <c r="T61" s="65">
        <f t="shared" si="10"/>
        <v>12</v>
      </c>
      <c r="U61" s="64">
        <f t="shared" si="11"/>
        <v>12</v>
      </c>
      <c r="V61" s="66">
        <f t="shared" si="5"/>
        <v>51</v>
      </c>
      <c r="W61" s="19" t="s">
        <v>241</v>
      </c>
      <c r="X61" s="20">
        <f t="shared" si="8"/>
        <v>4</v>
      </c>
      <c r="Y61" s="26" t="e">
        <f>K61+L61+#REF!</f>
        <v>#REF!</v>
      </c>
    </row>
    <row r="62" spans="1:25" ht="24">
      <c r="A62" s="62">
        <v>1439</v>
      </c>
      <c r="B62" s="76" t="s">
        <v>242</v>
      </c>
      <c r="C62" s="62" t="s">
        <v>243</v>
      </c>
      <c r="D62" s="63" t="s">
        <v>177</v>
      </c>
      <c r="E62" s="64">
        <v>4</v>
      </c>
      <c r="F62" s="68">
        <v>4</v>
      </c>
      <c r="G62" s="65">
        <v>0</v>
      </c>
      <c r="H62" s="64">
        <v>4</v>
      </c>
      <c r="I62" s="64">
        <f>30*((F62*(F62+1))/2)</f>
        <v>300</v>
      </c>
      <c r="J62" s="64">
        <f t="shared" si="0"/>
        <v>120</v>
      </c>
      <c r="K62" s="64">
        <v>0</v>
      </c>
      <c r="L62" s="64">
        <v>0</v>
      </c>
      <c r="M62" s="64">
        <v>0</v>
      </c>
      <c r="N62" s="64">
        <v>4</v>
      </c>
      <c r="O62" s="64">
        <v>0</v>
      </c>
      <c r="P62" s="64">
        <v>0</v>
      </c>
      <c r="Q62" s="64">
        <v>0</v>
      </c>
      <c r="R62" s="64">
        <f t="shared" si="1"/>
        <v>0</v>
      </c>
      <c r="S62" s="64">
        <f t="shared" si="2"/>
        <v>132</v>
      </c>
      <c r="T62" s="65">
        <f t="shared" si="10"/>
        <v>12</v>
      </c>
      <c r="U62" s="64">
        <f t="shared" si="11"/>
        <v>12</v>
      </c>
      <c r="V62" s="66">
        <f t="shared" si="5"/>
        <v>52</v>
      </c>
      <c r="W62" s="19"/>
      <c r="X62" s="20">
        <f t="shared" si="8"/>
        <v>4</v>
      </c>
      <c r="Y62" s="20" t="e">
        <f>K62+L62+#REF!</f>
        <v>#REF!</v>
      </c>
    </row>
    <row r="63" spans="1:25" ht="24">
      <c r="A63" s="62">
        <v>1454</v>
      </c>
      <c r="B63" s="76" t="s">
        <v>244</v>
      </c>
      <c r="C63" s="62" t="s">
        <v>15</v>
      </c>
      <c r="D63" s="63" t="s">
        <v>184</v>
      </c>
      <c r="E63" s="64">
        <v>3</v>
      </c>
      <c r="F63" s="68">
        <v>1</v>
      </c>
      <c r="G63" s="65">
        <v>0</v>
      </c>
      <c r="H63" s="64">
        <v>3</v>
      </c>
      <c r="I63" s="64">
        <f>(F63*30)+(G63*30)</f>
        <v>30</v>
      </c>
      <c r="J63" s="64">
        <f t="shared" si="0"/>
        <v>90</v>
      </c>
      <c r="K63" s="64">
        <v>0</v>
      </c>
      <c r="L63" s="64">
        <v>3</v>
      </c>
      <c r="M63" s="64">
        <v>0</v>
      </c>
      <c r="N63" s="64">
        <v>0</v>
      </c>
      <c r="O63" s="64">
        <v>3</v>
      </c>
      <c r="P63" s="64">
        <v>0</v>
      </c>
      <c r="Q63" s="64">
        <v>0</v>
      </c>
      <c r="R63" s="64">
        <f t="shared" si="1"/>
        <v>15</v>
      </c>
      <c r="S63" s="64">
        <f t="shared" si="2"/>
        <v>99.000000000000014</v>
      </c>
      <c r="T63" s="65">
        <f t="shared" si="10"/>
        <v>9</v>
      </c>
      <c r="U63" s="64">
        <f t="shared" si="11"/>
        <v>9</v>
      </c>
      <c r="V63" s="66">
        <f t="shared" si="5"/>
        <v>53</v>
      </c>
      <c r="W63" s="19"/>
      <c r="X63" s="20">
        <f t="shared" si="8"/>
        <v>3</v>
      </c>
      <c r="Y63" s="26" t="e">
        <f>K63+L63+#REF!</f>
        <v>#REF!</v>
      </c>
    </row>
    <row r="64" spans="1:25" s="41" customFormat="1" ht="24">
      <c r="A64" s="62">
        <v>1473</v>
      </c>
      <c r="B64" s="76" t="s">
        <v>245</v>
      </c>
      <c r="C64" s="62" t="s">
        <v>217</v>
      </c>
      <c r="D64" s="63" t="s">
        <v>177</v>
      </c>
      <c r="E64" s="64">
        <v>1</v>
      </c>
      <c r="F64" s="68">
        <v>1</v>
      </c>
      <c r="G64" s="65">
        <v>0</v>
      </c>
      <c r="H64" s="64">
        <v>1</v>
      </c>
      <c r="I64" s="64">
        <f>30*((F64*(F64+1))/2)</f>
        <v>30</v>
      </c>
      <c r="J64" s="64">
        <f t="shared" si="0"/>
        <v>30</v>
      </c>
      <c r="K64" s="64">
        <v>1</v>
      </c>
      <c r="L64" s="64">
        <v>0</v>
      </c>
      <c r="M64" s="64">
        <v>0</v>
      </c>
      <c r="N64" s="64">
        <v>1</v>
      </c>
      <c r="O64" s="64">
        <v>0</v>
      </c>
      <c r="P64" s="64">
        <v>0</v>
      </c>
      <c r="Q64" s="64">
        <v>0</v>
      </c>
      <c r="R64" s="64">
        <f t="shared" si="1"/>
        <v>2.5</v>
      </c>
      <c r="S64" s="64">
        <f t="shared" si="2"/>
        <v>33</v>
      </c>
      <c r="T64" s="65">
        <f t="shared" si="10"/>
        <v>3</v>
      </c>
      <c r="U64" s="64">
        <f t="shared" si="11"/>
        <v>3</v>
      </c>
      <c r="V64" s="66">
        <f t="shared" si="5"/>
        <v>54</v>
      </c>
      <c r="W64" s="38"/>
      <c r="X64" s="39">
        <f t="shared" si="8"/>
        <v>1</v>
      </c>
      <c r="Y64" s="39" t="e">
        <f>K64+L64+#REF!</f>
        <v>#REF!</v>
      </c>
    </row>
    <row r="65" spans="1:25">
      <c r="A65" s="62">
        <v>1474</v>
      </c>
      <c r="B65" s="76" t="s">
        <v>246</v>
      </c>
      <c r="C65" s="62" t="s">
        <v>98</v>
      </c>
      <c r="D65" s="63" t="s">
        <v>184</v>
      </c>
      <c r="E65" s="64">
        <v>6</v>
      </c>
      <c r="F65" s="68">
        <v>0</v>
      </c>
      <c r="G65" s="65">
        <v>0</v>
      </c>
      <c r="H65" s="64">
        <v>2</v>
      </c>
      <c r="I65" s="64">
        <f>(F65*30)+(G65*30)</f>
        <v>0</v>
      </c>
      <c r="J65" s="64">
        <f t="shared" si="0"/>
        <v>60</v>
      </c>
      <c r="K65" s="64">
        <v>0</v>
      </c>
      <c r="L65" s="64">
        <v>6</v>
      </c>
      <c r="M65" s="64">
        <v>0</v>
      </c>
      <c r="N65" s="64">
        <v>6</v>
      </c>
      <c r="O65" s="64">
        <v>0</v>
      </c>
      <c r="P65" s="64">
        <v>0</v>
      </c>
      <c r="Q65" s="64">
        <v>0</v>
      </c>
      <c r="R65" s="64">
        <f t="shared" si="1"/>
        <v>30</v>
      </c>
      <c r="S65" s="64">
        <f t="shared" si="2"/>
        <v>66</v>
      </c>
      <c r="T65" s="65">
        <f t="shared" si="10"/>
        <v>18</v>
      </c>
      <c r="U65" s="64">
        <f t="shared" si="11"/>
        <v>18</v>
      </c>
      <c r="V65" s="66">
        <f t="shared" si="5"/>
        <v>55</v>
      </c>
      <c r="W65" s="19"/>
      <c r="X65" s="20">
        <f t="shared" si="8"/>
        <v>6</v>
      </c>
      <c r="Y65" s="26" t="e">
        <f>K65+L65+#REF!</f>
        <v>#REF!</v>
      </c>
    </row>
    <row r="66" spans="1:25">
      <c r="A66" s="62">
        <v>1524</v>
      </c>
      <c r="B66" s="76" t="s">
        <v>247</v>
      </c>
      <c r="C66" s="62" t="s">
        <v>98</v>
      </c>
      <c r="D66" s="63" t="s">
        <v>184</v>
      </c>
      <c r="E66" s="64">
        <v>2</v>
      </c>
      <c r="F66" s="68">
        <v>0</v>
      </c>
      <c r="G66" s="65">
        <v>0</v>
      </c>
      <c r="H66" s="64">
        <v>2</v>
      </c>
      <c r="I66" s="64">
        <f>(F66*30)+(G66*30)</f>
        <v>0</v>
      </c>
      <c r="J66" s="64">
        <f t="shared" si="0"/>
        <v>60</v>
      </c>
      <c r="K66" s="64">
        <v>2</v>
      </c>
      <c r="L66" s="64">
        <v>0</v>
      </c>
      <c r="M66" s="64">
        <v>0</v>
      </c>
      <c r="N66" s="64">
        <v>0</v>
      </c>
      <c r="O66" s="64">
        <v>2</v>
      </c>
      <c r="P66" s="64">
        <v>0</v>
      </c>
      <c r="Q66" s="64">
        <v>0</v>
      </c>
      <c r="R66" s="64">
        <f t="shared" si="1"/>
        <v>5</v>
      </c>
      <c r="S66" s="64">
        <v>66</v>
      </c>
      <c r="T66" s="65"/>
      <c r="U66" s="64"/>
      <c r="V66" s="66">
        <f t="shared" si="5"/>
        <v>56</v>
      </c>
      <c r="W66" s="19"/>
      <c r="Y66" s="26"/>
    </row>
    <row r="67" spans="1:25" ht="24">
      <c r="A67" s="62">
        <v>1539</v>
      </c>
      <c r="B67" s="76" t="s">
        <v>248</v>
      </c>
      <c r="C67" s="62" t="s">
        <v>101</v>
      </c>
      <c r="D67" s="63" t="s">
        <v>177</v>
      </c>
      <c r="E67" s="64">
        <v>3</v>
      </c>
      <c r="F67" s="68">
        <v>3</v>
      </c>
      <c r="G67" s="65">
        <v>0</v>
      </c>
      <c r="H67" s="64">
        <v>3</v>
      </c>
      <c r="I67" s="64">
        <f>30*((F67*(F67+1))/2)</f>
        <v>180</v>
      </c>
      <c r="J67" s="64">
        <f t="shared" si="0"/>
        <v>90</v>
      </c>
      <c r="K67" s="64">
        <v>3</v>
      </c>
      <c r="L67" s="64">
        <v>0</v>
      </c>
      <c r="M67" s="64">
        <v>0</v>
      </c>
      <c r="N67" s="64">
        <v>3</v>
      </c>
      <c r="O67" s="64">
        <v>0</v>
      </c>
      <c r="P67" s="64">
        <v>0</v>
      </c>
      <c r="Q67" s="64">
        <v>0</v>
      </c>
      <c r="R67" s="64">
        <f t="shared" si="1"/>
        <v>7.5</v>
      </c>
      <c r="S67" s="64">
        <f>(J67*1.1)</f>
        <v>99.000000000000014</v>
      </c>
      <c r="T67" s="65">
        <f t="shared" ref="T67:T98" si="13">E67*3</f>
        <v>9</v>
      </c>
      <c r="U67" s="64">
        <f t="shared" ref="U67:U88" si="14">(E67*3)</f>
        <v>9</v>
      </c>
      <c r="V67" s="66">
        <f t="shared" si="5"/>
        <v>57</v>
      </c>
      <c r="W67" s="19"/>
      <c r="X67" s="20">
        <f t="shared" ref="X67:X88" si="15">N67+O67+P67+Q67</f>
        <v>3</v>
      </c>
      <c r="Y67" s="20" t="e">
        <f>K67+L67+#REF!</f>
        <v>#REF!</v>
      </c>
    </row>
    <row r="68" spans="1:25" ht="24">
      <c r="A68" s="62">
        <v>1540</v>
      </c>
      <c r="B68" s="76" t="s">
        <v>249</v>
      </c>
      <c r="C68" s="62" t="s">
        <v>4</v>
      </c>
      <c r="D68" s="63" t="s">
        <v>177</v>
      </c>
      <c r="E68" s="64">
        <v>2</v>
      </c>
      <c r="F68" s="68">
        <v>2</v>
      </c>
      <c r="G68" s="65">
        <v>0</v>
      </c>
      <c r="H68" s="64">
        <v>2</v>
      </c>
      <c r="I68" s="64">
        <f>30*((F68*(F68+1))/2)</f>
        <v>90</v>
      </c>
      <c r="J68" s="64">
        <f t="shared" si="0"/>
        <v>60</v>
      </c>
      <c r="K68" s="64">
        <v>2</v>
      </c>
      <c r="L68" s="64">
        <v>0</v>
      </c>
      <c r="M68" s="64">
        <v>0</v>
      </c>
      <c r="N68" s="64">
        <v>2</v>
      </c>
      <c r="O68" s="64">
        <v>0</v>
      </c>
      <c r="P68" s="64">
        <v>0</v>
      </c>
      <c r="Q68" s="64">
        <v>0</v>
      </c>
      <c r="R68" s="64">
        <f t="shared" si="1"/>
        <v>5</v>
      </c>
      <c r="S68" s="64">
        <f>(J68*1.1)</f>
        <v>66</v>
      </c>
      <c r="T68" s="65">
        <f t="shared" si="13"/>
        <v>6</v>
      </c>
      <c r="U68" s="64">
        <f t="shared" si="14"/>
        <v>6</v>
      </c>
      <c r="V68" s="66">
        <f t="shared" si="5"/>
        <v>58</v>
      </c>
      <c r="W68" s="19"/>
      <c r="X68" s="20">
        <f t="shared" si="15"/>
        <v>2</v>
      </c>
      <c r="Y68" s="20" t="e">
        <f>K68+L68+#REF!</f>
        <v>#REF!</v>
      </c>
    </row>
    <row r="69" spans="1:25" s="41" customFormat="1" ht="24">
      <c r="A69" s="62">
        <v>1559</v>
      </c>
      <c r="B69" s="76" t="s">
        <v>250</v>
      </c>
      <c r="C69" s="62" t="s">
        <v>251</v>
      </c>
      <c r="D69" s="63" t="s">
        <v>252</v>
      </c>
      <c r="E69" s="64">
        <v>2</v>
      </c>
      <c r="F69" s="68">
        <v>2</v>
      </c>
      <c r="G69" s="65">
        <v>0</v>
      </c>
      <c r="H69" s="64">
        <v>2</v>
      </c>
      <c r="I69" s="64">
        <f>30*((F69*(F69+1))/2)</f>
        <v>90</v>
      </c>
      <c r="J69" s="64">
        <f t="shared" si="0"/>
        <v>60</v>
      </c>
      <c r="K69" s="64">
        <v>2</v>
      </c>
      <c r="L69" s="64">
        <v>0</v>
      </c>
      <c r="M69" s="64">
        <v>0</v>
      </c>
      <c r="N69" s="64">
        <v>2</v>
      </c>
      <c r="O69" s="64">
        <v>0</v>
      </c>
      <c r="P69" s="64">
        <v>0</v>
      </c>
      <c r="Q69" s="64">
        <v>0</v>
      </c>
      <c r="R69" s="64">
        <f t="shared" si="1"/>
        <v>5</v>
      </c>
      <c r="S69" s="64">
        <v>0</v>
      </c>
      <c r="T69" s="65">
        <f t="shared" si="13"/>
        <v>6</v>
      </c>
      <c r="U69" s="64">
        <f t="shared" si="14"/>
        <v>6</v>
      </c>
      <c r="V69" s="66">
        <f t="shared" si="5"/>
        <v>59</v>
      </c>
      <c r="W69" s="38"/>
      <c r="X69" s="39">
        <f t="shared" si="15"/>
        <v>2</v>
      </c>
      <c r="Y69" s="40" t="e">
        <f>K69+L69+#REF!</f>
        <v>#REF!</v>
      </c>
    </row>
    <row r="70" spans="1:25" ht="24">
      <c r="A70" s="62">
        <v>1561</v>
      </c>
      <c r="B70" s="76" t="s">
        <v>253</v>
      </c>
      <c r="C70" s="62" t="s">
        <v>101</v>
      </c>
      <c r="D70" s="63" t="s">
        <v>184</v>
      </c>
      <c r="E70" s="64">
        <v>2</v>
      </c>
      <c r="F70" s="68">
        <v>2</v>
      </c>
      <c r="G70" s="65">
        <v>0</v>
      </c>
      <c r="H70" s="64">
        <v>2</v>
      </c>
      <c r="I70" s="64">
        <f>(F70*30)+(G70*30)</f>
        <v>60</v>
      </c>
      <c r="J70" s="64">
        <f t="shared" si="0"/>
        <v>60</v>
      </c>
      <c r="K70" s="64">
        <v>2</v>
      </c>
      <c r="L70" s="64">
        <v>0</v>
      </c>
      <c r="M70" s="64">
        <v>0</v>
      </c>
      <c r="N70" s="64">
        <v>2</v>
      </c>
      <c r="O70" s="64">
        <v>0</v>
      </c>
      <c r="P70" s="64">
        <v>0</v>
      </c>
      <c r="Q70" s="64">
        <v>0</v>
      </c>
      <c r="R70" s="64">
        <f t="shared" si="1"/>
        <v>5</v>
      </c>
      <c r="S70" s="64">
        <f t="shared" ref="S70:S135" si="16">(J70*1.1)</f>
        <v>66</v>
      </c>
      <c r="T70" s="65">
        <f t="shared" si="13"/>
        <v>6</v>
      </c>
      <c r="U70" s="64">
        <f t="shared" si="14"/>
        <v>6</v>
      </c>
      <c r="V70" s="66">
        <f t="shared" si="5"/>
        <v>60</v>
      </c>
      <c r="W70" s="19"/>
      <c r="X70" s="20">
        <f t="shared" si="15"/>
        <v>2</v>
      </c>
      <c r="Y70" s="26" t="e">
        <f>K70+L70+#REF!</f>
        <v>#REF!</v>
      </c>
    </row>
    <row r="71" spans="1:25" ht="24">
      <c r="A71" s="62">
        <v>1578</v>
      </c>
      <c r="B71" s="76" t="s">
        <v>254</v>
      </c>
      <c r="C71" s="62" t="s">
        <v>8</v>
      </c>
      <c r="D71" s="63" t="s">
        <v>184</v>
      </c>
      <c r="E71" s="64">
        <v>6</v>
      </c>
      <c r="F71" s="68">
        <v>4</v>
      </c>
      <c r="G71" s="65">
        <v>0</v>
      </c>
      <c r="H71" s="64">
        <v>4</v>
      </c>
      <c r="I71" s="64">
        <f>(F71*30)+(G71*30)</f>
        <v>120</v>
      </c>
      <c r="J71" s="64">
        <f t="shared" si="0"/>
        <v>120</v>
      </c>
      <c r="K71" s="64">
        <v>6</v>
      </c>
      <c r="L71" s="64">
        <v>0</v>
      </c>
      <c r="M71" s="64">
        <v>0</v>
      </c>
      <c r="N71" s="64">
        <v>6</v>
      </c>
      <c r="O71" s="64">
        <v>0</v>
      </c>
      <c r="P71" s="64">
        <v>0</v>
      </c>
      <c r="Q71" s="64">
        <v>0</v>
      </c>
      <c r="R71" s="64">
        <f t="shared" si="1"/>
        <v>15</v>
      </c>
      <c r="S71" s="64">
        <f t="shared" si="16"/>
        <v>132</v>
      </c>
      <c r="T71" s="65">
        <f t="shared" si="13"/>
        <v>18</v>
      </c>
      <c r="U71" s="64">
        <f t="shared" si="14"/>
        <v>18</v>
      </c>
      <c r="V71" s="66">
        <f t="shared" si="5"/>
        <v>61</v>
      </c>
      <c r="W71" s="19"/>
      <c r="X71" s="20">
        <f t="shared" si="15"/>
        <v>6</v>
      </c>
      <c r="Y71" s="26" t="e">
        <f>K71+L71+#REF!</f>
        <v>#REF!</v>
      </c>
    </row>
    <row r="72" spans="1:25" ht="24">
      <c r="A72" s="62">
        <v>1579</v>
      </c>
      <c r="B72" s="76" t="s">
        <v>255</v>
      </c>
      <c r="C72" s="62" t="s">
        <v>15</v>
      </c>
      <c r="D72" s="63" t="s">
        <v>184</v>
      </c>
      <c r="E72" s="64">
        <v>6</v>
      </c>
      <c r="F72" s="68">
        <v>0</v>
      </c>
      <c r="G72" s="65">
        <v>6</v>
      </c>
      <c r="H72" s="64">
        <v>6</v>
      </c>
      <c r="I72" s="64">
        <f>(F72*30)+(G72*30)</f>
        <v>180</v>
      </c>
      <c r="J72" s="64">
        <f t="shared" si="0"/>
        <v>180</v>
      </c>
      <c r="K72" s="64">
        <v>6</v>
      </c>
      <c r="L72" s="64">
        <v>0</v>
      </c>
      <c r="M72" s="64">
        <v>0</v>
      </c>
      <c r="N72" s="64">
        <v>6</v>
      </c>
      <c r="O72" s="64">
        <v>0</v>
      </c>
      <c r="P72" s="64">
        <v>0</v>
      </c>
      <c r="Q72" s="64">
        <v>0</v>
      </c>
      <c r="R72" s="64">
        <f t="shared" si="1"/>
        <v>15</v>
      </c>
      <c r="S72" s="64">
        <f t="shared" si="16"/>
        <v>198.00000000000003</v>
      </c>
      <c r="T72" s="65">
        <f t="shared" si="13"/>
        <v>18</v>
      </c>
      <c r="U72" s="64">
        <f t="shared" si="14"/>
        <v>18</v>
      </c>
      <c r="V72" s="66">
        <f t="shared" si="5"/>
        <v>62</v>
      </c>
      <c r="W72" s="19"/>
      <c r="X72" s="20">
        <f t="shared" si="15"/>
        <v>6</v>
      </c>
      <c r="Y72" s="26" t="e">
        <f>K72+L72+#REF!</f>
        <v>#REF!</v>
      </c>
    </row>
    <row r="73" spans="1:25" ht="24">
      <c r="A73" s="62">
        <v>1586</v>
      </c>
      <c r="B73" s="76" t="s">
        <v>256</v>
      </c>
      <c r="C73" s="62" t="s">
        <v>125</v>
      </c>
      <c r="D73" s="63" t="s">
        <v>177</v>
      </c>
      <c r="E73" s="64">
        <v>12</v>
      </c>
      <c r="F73" s="68">
        <v>12</v>
      </c>
      <c r="G73" s="65">
        <v>0</v>
      </c>
      <c r="H73" s="64">
        <v>11</v>
      </c>
      <c r="I73" s="64">
        <f>30*((F73*(F73+1))/2)</f>
        <v>2340</v>
      </c>
      <c r="J73" s="64">
        <f t="shared" si="0"/>
        <v>330</v>
      </c>
      <c r="K73" s="64">
        <v>12</v>
      </c>
      <c r="L73" s="64">
        <v>0</v>
      </c>
      <c r="M73" s="64">
        <v>0</v>
      </c>
      <c r="N73" s="64">
        <v>12</v>
      </c>
      <c r="O73" s="64">
        <v>0</v>
      </c>
      <c r="P73" s="64">
        <v>0</v>
      </c>
      <c r="Q73" s="64">
        <v>0</v>
      </c>
      <c r="R73" s="64">
        <f t="shared" si="1"/>
        <v>30</v>
      </c>
      <c r="S73" s="64">
        <f t="shared" si="16"/>
        <v>363.00000000000006</v>
      </c>
      <c r="T73" s="65">
        <f t="shared" si="13"/>
        <v>36</v>
      </c>
      <c r="U73" s="64">
        <f t="shared" si="14"/>
        <v>36</v>
      </c>
      <c r="V73" s="66">
        <f t="shared" si="5"/>
        <v>63</v>
      </c>
      <c r="W73" s="19"/>
      <c r="X73" s="20">
        <f t="shared" si="15"/>
        <v>12</v>
      </c>
      <c r="Y73" s="26"/>
    </row>
    <row r="74" spans="1:25" ht="24">
      <c r="A74" s="62">
        <v>1607</v>
      </c>
      <c r="B74" s="76" t="s">
        <v>257</v>
      </c>
      <c r="C74" s="62" t="s">
        <v>210</v>
      </c>
      <c r="D74" s="63" t="s">
        <v>177</v>
      </c>
      <c r="E74" s="64">
        <v>2</v>
      </c>
      <c r="F74" s="68">
        <v>1</v>
      </c>
      <c r="G74" s="65">
        <v>0</v>
      </c>
      <c r="H74" s="64">
        <v>2</v>
      </c>
      <c r="I74" s="64">
        <f>30*((F74*(F74+1))/2)</f>
        <v>30</v>
      </c>
      <c r="J74" s="64">
        <f t="shared" si="0"/>
        <v>60</v>
      </c>
      <c r="K74" s="64">
        <v>2</v>
      </c>
      <c r="L74" s="64">
        <v>0</v>
      </c>
      <c r="M74" s="64">
        <v>0</v>
      </c>
      <c r="N74" s="64">
        <v>2</v>
      </c>
      <c r="O74" s="64">
        <v>0</v>
      </c>
      <c r="P74" s="64">
        <v>0</v>
      </c>
      <c r="Q74" s="64">
        <v>0</v>
      </c>
      <c r="R74" s="64">
        <f t="shared" ref="R74:R88" si="17">(K74*2.5)+(L74*5)+(M74*6)</f>
        <v>5</v>
      </c>
      <c r="S74" s="64">
        <f t="shared" si="16"/>
        <v>66</v>
      </c>
      <c r="T74" s="65">
        <f t="shared" si="13"/>
        <v>6</v>
      </c>
      <c r="U74" s="64">
        <f t="shared" si="14"/>
        <v>6</v>
      </c>
      <c r="V74" s="66">
        <f t="shared" si="5"/>
        <v>64</v>
      </c>
      <c r="W74" s="19"/>
      <c r="X74" s="20">
        <f t="shared" si="15"/>
        <v>2</v>
      </c>
      <c r="Y74" s="20" t="e">
        <f>K74+L74+#REF!</f>
        <v>#REF!</v>
      </c>
    </row>
    <row r="75" spans="1:25" ht="24">
      <c r="A75" s="62">
        <v>1636</v>
      </c>
      <c r="B75" s="76" t="s">
        <v>258</v>
      </c>
      <c r="C75" s="62" t="s">
        <v>22</v>
      </c>
      <c r="D75" s="63" t="s">
        <v>184</v>
      </c>
      <c r="E75" s="64">
        <v>15</v>
      </c>
      <c r="F75" s="68">
        <v>3</v>
      </c>
      <c r="G75" s="65">
        <v>0</v>
      </c>
      <c r="H75" s="64">
        <v>7</v>
      </c>
      <c r="I75" s="64">
        <f t="shared" ref="I75:I97" si="18">(F75*30)+(G75*30)</f>
        <v>90</v>
      </c>
      <c r="J75" s="64">
        <f t="shared" ref="J75:J140" si="19">(H75*30)</f>
        <v>210</v>
      </c>
      <c r="K75" s="64">
        <v>0</v>
      </c>
      <c r="L75" s="64">
        <v>0</v>
      </c>
      <c r="M75" s="64">
        <v>15</v>
      </c>
      <c r="N75" s="64">
        <v>15</v>
      </c>
      <c r="O75" s="64">
        <v>0</v>
      </c>
      <c r="P75" s="64">
        <v>0</v>
      </c>
      <c r="Q75" s="64">
        <v>0</v>
      </c>
      <c r="R75" s="64">
        <f t="shared" si="17"/>
        <v>90</v>
      </c>
      <c r="S75" s="64">
        <f t="shared" si="16"/>
        <v>231.00000000000003</v>
      </c>
      <c r="T75" s="65">
        <f t="shared" si="13"/>
        <v>45</v>
      </c>
      <c r="U75" s="64">
        <f t="shared" si="14"/>
        <v>45</v>
      </c>
      <c r="V75" s="66">
        <f t="shared" si="5"/>
        <v>65</v>
      </c>
      <c r="W75" s="19"/>
      <c r="X75" s="20">
        <f t="shared" si="15"/>
        <v>15</v>
      </c>
      <c r="Y75" s="26" t="e">
        <f>K75+L75+#REF!</f>
        <v>#REF!</v>
      </c>
    </row>
    <row r="76" spans="1:25">
      <c r="A76" s="62">
        <v>1645</v>
      </c>
      <c r="B76" s="76" t="s">
        <v>259</v>
      </c>
      <c r="C76" s="62" t="s">
        <v>179</v>
      </c>
      <c r="D76" s="63" t="s">
        <v>184</v>
      </c>
      <c r="E76" s="64">
        <v>3</v>
      </c>
      <c r="F76" s="68">
        <v>3</v>
      </c>
      <c r="G76" s="65">
        <v>0</v>
      </c>
      <c r="H76" s="64">
        <v>3</v>
      </c>
      <c r="I76" s="64">
        <f t="shared" si="18"/>
        <v>90</v>
      </c>
      <c r="J76" s="64">
        <f t="shared" si="19"/>
        <v>90</v>
      </c>
      <c r="K76" s="64">
        <v>3</v>
      </c>
      <c r="L76" s="64">
        <v>0</v>
      </c>
      <c r="M76" s="64">
        <v>0</v>
      </c>
      <c r="N76" s="64">
        <v>3</v>
      </c>
      <c r="O76" s="64">
        <v>0</v>
      </c>
      <c r="P76" s="64">
        <v>0</v>
      </c>
      <c r="Q76" s="64">
        <v>0</v>
      </c>
      <c r="R76" s="64">
        <f t="shared" si="17"/>
        <v>7.5</v>
      </c>
      <c r="S76" s="64">
        <f t="shared" si="16"/>
        <v>99.000000000000014</v>
      </c>
      <c r="T76" s="65">
        <f t="shared" si="13"/>
        <v>9</v>
      </c>
      <c r="U76" s="64">
        <f t="shared" si="14"/>
        <v>9</v>
      </c>
      <c r="V76" s="66">
        <f t="shared" si="5"/>
        <v>66</v>
      </c>
      <c r="W76" s="19"/>
      <c r="X76" s="20">
        <f t="shared" si="15"/>
        <v>3</v>
      </c>
      <c r="Y76" s="26" t="e">
        <f>K76+L76+#REF!</f>
        <v>#REF!</v>
      </c>
    </row>
    <row r="77" spans="1:25">
      <c r="A77" s="62">
        <v>1681</v>
      </c>
      <c r="B77" s="76" t="s">
        <v>260</v>
      </c>
      <c r="C77" s="62" t="s">
        <v>22</v>
      </c>
      <c r="D77" s="63" t="s">
        <v>184</v>
      </c>
      <c r="E77" s="64">
        <v>2</v>
      </c>
      <c r="F77" s="68">
        <v>0</v>
      </c>
      <c r="G77" s="65">
        <v>0</v>
      </c>
      <c r="H77" s="64">
        <v>2</v>
      </c>
      <c r="I77" s="64">
        <f t="shared" si="18"/>
        <v>0</v>
      </c>
      <c r="J77" s="64">
        <f t="shared" si="19"/>
        <v>60</v>
      </c>
      <c r="K77" s="64">
        <v>2</v>
      </c>
      <c r="L77" s="64">
        <v>0</v>
      </c>
      <c r="M77" s="64">
        <v>0</v>
      </c>
      <c r="N77" s="64">
        <v>2</v>
      </c>
      <c r="O77" s="64">
        <v>0</v>
      </c>
      <c r="P77" s="64">
        <v>0</v>
      </c>
      <c r="Q77" s="64">
        <v>0</v>
      </c>
      <c r="R77" s="64">
        <f t="shared" si="17"/>
        <v>5</v>
      </c>
      <c r="S77" s="64">
        <f t="shared" si="16"/>
        <v>66</v>
      </c>
      <c r="T77" s="65">
        <f t="shared" si="13"/>
        <v>6</v>
      </c>
      <c r="U77" s="64">
        <f t="shared" si="14"/>
        <v>6</v>
      </c>
      <c r="V77" s="66">
        <f t="shared" ref="V77:V140" si="20">V76+1</f>
        <v>67</v>
      </c>
      <c r="W77" s="19"/>
      <c r="X77" s="20">
        <f t="shared" si="15"/>
        <v>2</v>
      </c>
      <c r="Y77" s="26" t="e">
        <f>K77+L77+#REF!</f>
        <v>#REF!</v>
      </c>
    </row>
    <row r="78" spans="1:25" ht="24">
      <c r="A78" s="62">
        <v>1683</v>
      </c>
      <c r="B78" s="76" t="s">
        <v>261</v>
      </c>
      <c r="C78" s="62" t="s">
        <v>98</v>
      </c>
      <c r="D78" s="63" t="s">
        <v>184</v>
      </c>
      <c r="E78" s="64">
        <v>4</v>
      </c>
      <c r="F78" s="68">
        <v>2</v>
      </c>
      <c r="G78" s="65">
        <v>0</v>
      </c>
      <c r="H78" s="64">
        <v>4</v>
      </c>
      <c r="I78" s="64">
        <f t="shared" si="18"/>
        <v>60</v>
      </c>
      <c r="J78" s="64">
        <f t="shared" si="19"/>
        <v>120</v>
      </c>
      <c r="K78" s="64">
        <v>4</v>
      </c>
      <c r="L78" s="64">
        <v>0</v>
      </c>
      <c r="M78" s="64">
        <v>0</v>
      </c>
      <c r="N78" s="64">
        <v>4</v>
      </c>
      <c r="O78" s="64">
        <v>0</v>
      </c>
      <c r="P78" s="64">
        <v>0</v>
      </c>
      <c r="Q78" s="64">
        <v>0</v>
      </c>
      <c r="R78" s="64">
        <f t="shared" si="17"/>
        <v>10</v>
      </c>
      <c r="S78" s="64">
        <f t="shared" si="16"/>
        <v>132</v>
      </c>
      <c r="T78" s="65">
        <f t="shared" si="13"/>
        <v>12</v>
      </c>
      <c r="U78" s="64">
        <f t="shared" si="14"/>
        <v>12</v>
      </c>
      <c r="V78" s="66">
        <f t="shared" si="20"/>
        <v>68</v>
      </c>
      <c r="W78" s="19"/>
      <c r="X78" s="20">
        <f t="shared" si="15"/>
        <v>4</v>
      </c>
      <c r="Y78" s="26" t="e">
        <f>K78+L78+#REF!</f>
        <v>#REF!</v>
      </c>
    </row>
    <row r="79" spans="1:25" ht="24">
      <c r="A79" s="62">
        <v>1684</v>
      </c>
      <c r="B79" s="76" t="s">
        <v>262</v>
      </c>
      <c r="C79" s="62" t="s">
        <v>22</v>
      </c>
      <c r="D79" s="63" t="s">
        <v>184</v>
      </c>
      <c r="E79" s="64">
        <v>3</v>
      </c>
      <c r="F79" s="68">
        <v>0</v>
      </c>
      <c r="G79" s="65">
        <v>0</v>
      </c>
      <c r="H79" s="64">
        <v>3</v>
      </c>
      <c r="I79" s="64">
        <f t="shared" si="18"/>
        <v>0</v>
      </c>
      <c r="J79" s="64">
        <f t="shared" si="19"/>
        <v>90</v>
      </c>
      <c r="K79" s="64">
        <v>3</v>
      </c>
      <c r="L79" s="64">
        <v>0</v>
      </c>
      <c r="M79" s="64">
        <v>0</v>
      </c>
      <c r="N79" s="64">
        <v>3</v>
      </c>
      <c r="O79" s="64">
        <v>0</v>
      </c>
      <c r="P79" s="64">
        <v>0</v>
      </c>
      <c r="Q79" s="64">
        <v>0</v>
      </c>
      <c r="R79" s="64">
        <f t="shared" si="17"/>
        <v>7.5</v>
      </c>
      <c r="S79" s="64">
        <f t="shared" si="16"/>
        <v>99.000000000000014</v>
      </c>
      <c r="T79" s="65">
        <f t="shared" si="13"/>
        <v>9</v>
      </c>
      <c r="U79" s="64">
        <f t="shared" si="14"/>
        <v>9</v>
      </c>
      <c r="V79" s="66">
        <f t="shared" si="20"/>
        <v>69</v>
      </c>
      <c r="W79" s="19"/>
      <c r="X79" s="20">
        <f t="shared" si="15"/>
        <v>3</v>
      </c>
      <c r="Y79" s="26" t="e">
        <f>K79+L79+#REF!</f>
        <v>#REF!</v>
      </c>
    </row>
    <row r="80" spans="1:25" ht="24">
      <c r="A80" s="62">
        <v>1691</v>
      </c>
      <c r="B80" s="76" t="s">
        <v>263</v>
      </c>
      <c r="C80" s="62" t="s">
        <v>49</v>
      </c>
      <c r="D80" s="63" t="s">
        <v>184</v>
      </c>
      <c r="E80" s="64">
        <v>1</v>
      </c>
      <c r="F80" s="68">
        <v>0</v>
      </c>
      <c r="G80" s="65">
        <v>0</v>
      </c>
      <c r="H80" s="64">
        <v>1</v>
      </c>
      <c r="I80" s="64">
        <f t="shared" si="18"/>
        <v>0</v>
      </c>
      <c r="J80" s="64">
        <f t="shared" si="19"/>
        <v>30</v>
      </c>
      <c r="K80" s="64">
        <v>1</v>
      </c>
      <c r="L80" s="64">
        <v>0</v>
      </c>
      <c r="M80" s="64">
        <v>0</v>
      </c>
      <c r="N80" s="64">
        <v>1</v>
      </c>
      <c r="O80" s="64">
        <v>0</v>
      </c>
      <c r="P80" s="64">
        <v>0</v>
      </c>
      <c r="Q80" s="64">
        <v>0</v>
      </c>
      <c r="R80" s="64">
        <f t="shared" si="17"/>
        <v>2.5</v>
      </c>
      <c r="S80" s="64">
        <f t="shared" si="16"/>
        <v>33</v>
      </c>
      <c r="T80" s="65">
        <f t="shared" si="13"/>
        <v>3</v>
      </c>
      <c r="U80" s="64">
        <f t="shared" si="14"/>
        <v>3</v>
      </c>
      <c r="V80" s="66">
        <f t="shared" si="20"/>
        <v>70</v>
      </c>
      <c r="W80" s="19"/>
      <c r="X80" s="20">
        <f t="shared" si="15"/>
        <v>1</v>
      </c>
      <c r="Y80" s="26" t="e">
        <f>K80+L80+#REF!</f>
        <v>#REF!</v>
      </c>
    </row>
    <row r="81" spans="1:25" ht="24">
      <c r="A81" s="62">
        <v>1746</v>
      </c>
      <c r="B81" s="76" t="s">
        <v>264</v>
      </c>
      <c r="C81" s="62" t="s">
        <v>101</v>
      </c>
      <c r="D81" s="63" t="s">
        <v>184</v>
      </c>
      <c r="E81" s="64">
        <v>3</v>
      </c>
      <c r="F81" s="68">
        <v>3</v>
      </c>
      <c r="G81" s="65">
        <v>0</v>
      </c>
      <c r="H81" s="64">
        <v>3</v>
      </c>
      <c r="I81" s="64">
        <f t="shared" si="18"/>
        <v>90</v>
      </c>
      <c r="J81" s="64">
        <f t="shared" si="19"/>
        <v>90</v>
      </c>
      <c r="K81" s="64">
        <v>3</v>
      </c>
      <c r="L81" s="64">
        <v>0</v>
      </c>
      <c r="M81" s="64">
        <v>0</v>
      </c>
      <c r="N81" s="64">
        <v>3</v>
      </c>
      <c r="O81" s="64">
        <v>0</v>
      </c>
      <c r="P81" s="64">
        <v>0</v>
      </c>
      <c r="Q81" s="64">
        <v>0</v>
      </c>
      <c r="R81" s="64">
        <f t="shared" si="17"/>
        <v>7.5</v>
      </c>
      <c r="S81" s="64">
        <f t="shared" si="16"/>
        <v>99.000000000000014</v>
      </c>
      <c r="T81" s="65">
        <f t="shared" si="13"/>
        <v>9</v>
      </c>
      <c r="U81" s="64">
        <f t="shared" si="14"/>
        <v>9</v>
      </c>
      <c r="V81" s="66">
        <f t="shared" si="20"/>
        <v>71</v>
      </c>
      <c r="W81" s="19"/>
      <c r="X81" s="20">
        <f t="shared" si="15"/>
        <v>3</v>
      </c>
      <c r="Y81" s="26" t="e">
        <f>K81+L81+#REF!</f>
        <v>#REF!</v>
      </c>
    </row>
    <row r="82" spans="1:25">
      <c r="A82" s="62">
        <v>1792</v>
      </c>
      <c r="B82" s="76" t="s">
        <v>265</v>
      </c>
      <c r="C82" s="62" t="s">
        <v>19</v>
      </c>
      <c r="D82" s="63" t="s">
        <v>177</v>
      </c>
      <c r="E82" s="64">
        <v>8</v>
      </c>
      <c r="F82" s="68">
        <v>8</v>
      </c>
      <c r="G82" s="65">
        <v>0</v>
      </c>
      <c r="H82" s="64">
        <v>8</v>
      </c>
      <c r="I82" s="64">
        <f>30*((F82*(F82+1))/2)</f>
        <v>1080</v>
      </c>
      <c r="J82" s="64">
        <f t="shared" si="19"/>
        <v>240</v>
      </c>
      <c r="K82" s="64">
        <v>0</v>
      </c>
      <c r="L82" s="64">
        <v>0</v>
      </c>
      <c r="M82" s="64">
        <v>0</v>
      </c>
      <c r="N82" s="64">
        <v>8</v>
      </c>
      <c r="O82" s="64">
        <v>0</v>
      </c>
      <c r="P82" s="64">
        <v>0</v>
      </c>
      <c r="Q82" s="64">
        <v>0</v>
      </c>
      <c r="R82" s="64">
        <f t="shared" si="17"/>
        <v>0</v>
      </c>
      <c r="S82" s="64">
        <f t="shared" si="16"/>
        <v>264</v>
      </c>
      <c r="T82" s="65">
        <f t="shared" si="13"/>
        <v>24</v>
      </c>
      <c r="U82" s="64">
        <f t="shared" si="14"/>
        <v>24</v>
      </c>
      <c r="V82" s="66">
        <f t="shared" si="20"/>
        <v>72</v>
      </c>
      <c r="W82" s="19"/>
      <c r="X82" s="20">
        <f t="shared" si="15"/>
        <v>8</v>
      </c>
      <c r="Y82" s="20" t="e">
        <f>K82+L82+#REF!</f>
        <v>#REF!</v>
      </c>
    </row>
    <row r="83" spans="1:25">
      <c r="A83" s="62">
        <v>1796</v>
      </c>
      <c r="B83" s="76" t="s">
        <v>266</v>
      </c>
      <c r="C83" s="62" t="s">
        <v>27</v>
      </c>
      <c r="D83" s="63" t="s">
        <v>184</v>
      </c>
      <c r="E83" s="64">
        <v>1</v>
      </c>
      <c r="F83" s="68">
        <v>1</v>
      </c>
      <c r="G83" s="65">
        <v>0</v>
      </c>
      <c r="H83" s="64">
        <v>1</v>
      </c>
      <c r="I83" s="64">
        <f t="shared" si="18"/>
        <v>30</v>
      </c>
      <c r="J83" s="64">
        <f t="shared" si="19"/>
        <v>30</v>
      </c>
      <c r="K83" s="64">
        <v>0</v>
      </c>
      <c r="L83" s="64">
        <v>1</v>
      </c>
      <c r="M83" s="64">
        <v>0</v>
      </c>
      <c r="N83" s="64">
        <v>1</v>
      </c>
      <c r="O83" s="64">
        <v>0</v>
      </c>
      <c r="P83" s="64">
        <v>0</v>
      </c>
      <c r="Q83" s="64">
        <v>0</v>
      </c>
      <c r="R83" s="72">
        <f t="shared" si="17"/>
        <v>5</v>
      </c>
      <c r="S83" s="72">
        <f t="shared" si="16"/>
        <v>33</v>
      </c>
      <c r="T83" s="65">
        <f t="shared" si="13"/>
        <v>3</v>
      </c>
      <c r="U83" s="72">
        <f t="shared" si="14"/>
        <v>3</v>
      </c>
      <c r="V83" s="66">
        <f t="shared" si="20"/>
        <v>73</v>
      </c>
      <c r="W83" s="19"/>
      <c r="X83" s="20">
        <f t="shared" si="15"/>
        <v>1</v>
      </c>
      <c r="Y83" s="26" t="e">
        <f>K83+L83+#REF!</f>
        <v>#REF!</v>
      </c>
    </row>
    <row r="84" spans="1:25">
      <c r="A84" s="62">
        <v>1847</v>
      </c>
      <c r="B84" s="76" t="s">
        <v>267</v>
      </c>
      <c r="C84" s="62" t="s">
        <v>268</v>
      </c>
      <c r="D84" s="63" t="s">
        <v>184</v>
      </c>
      <c r="E84" s="64">
        <v>3</v>
      </c>
      <c r="F84" s="68">
        <v>0</v>
      </c>
      <c r="G84" s="65">
        <v>0</v>
      </c>
      <c r="H84" s="64">
        <v>3</v>
      </c>
      <c r="I84" s="64">
        <f t="shared" si="18"/>
        <v>0</v>
      </c>
      <c r="J84" s="64">
        <f t="shared" si="19"/>
        <v>90</v>
      </c>
      <c r="K84" s="64">
        <v>0</v>
      </c>
      <c r="L84" s="64">
        <v>3</v>
      </c>
      <c r="M84" s="64">
        <v>0</v>
      </c>
      <c r="N84" s="64">
        <v>3</v>
      </c>
      <c r="O84" s="64">
        <v>0</v>
      </c>
      <c r="P84" s="64">
        <v>0</v>
      </c>
      <c r="Q84" s="64">
        <v>0</v>
      </c>
      <c r="R84" s="64">
        <f t="shared" si="17"/>
        <v>15</v>
      </c>
      <c r="S84" s="64">
        <f t="shared" si="16"/>
        <v>99.000000000000014</v>
      </c>
      <c r="T84" s="65">
        <f t="shared" si="13"/>
        <v>9</v>
      </c>
      <c r="U84" s="64">
        <f t="shared" si="14"/>
        <v>9</v>
      </c>
      <c r="V84" s="66">
        <f t="shared" si="20"/>
        <v>74</v>
      </c>
      <c r="W84" s="19"/>
      <c r="X84" s="20">
        <f t="shared" si="15"/>
        <v>3</v>
      </c>
      <c r="Y84" s="26" t="e">
        <f>K84+L84+#REF!</f>
        <v>#REF!</v>
      </c>
    </row>
    <row r="85" spans="1:25">
      <c r="A85" s="62">
        <v>1915</v>
      </c>
      <c r="B85" s="76" t="s">
        <v>269</v>
      </c>
      <c r="C85" s="62" t="s">
        <v>270</v>
      </c>
      <c r="D85" s="63" t="s">
        <v>177</v>
      </c>
      <c r="E85" s="64">
        <v>2</v>
      </c>
      <c r="F85" s="68">
        <v>2</v>
      </c>
      <c r="G85" s="65">
        <v>0</v>
      </c>
      <c r="H85" s="64">
        <v>2</v>
      </c>
      <c r="I85" s="64">
        <f>30*((F85*(F85+1))/2)</f>
        <v>90</v>
      </c>
      <c r="J85" s="64">
        <f t="shared" si="19"/>
        <v>60</v>
      </c>
      <c r="K85" s="64">
        <v>2</v>
      </c>
      <c r="L85" s="64">
        <v>0</v>
      </c>
      <c r="M85" s="64">
        <v>0</v>
      </c>
      <c r="N85" s="64">
        <v>2</v>
      </c>
      <c r="O85" s="64">
        <v>0</v>
      </c>
      <c r="P85" s="64">
        <v>0</v>
      </c>
      <c r="Q85" s="64">
        <v>0</v>
      </c>
      <c r="R85" s="64">
        <f t="shared" si="17"/>
        <v>5</v>
      </c>
      <c r="S85" s="64">
        <f t="shared" si="16"/>
        <v>66</v>
      </c>
      <c r="T85" s="65">
        <f t="shared" si="13"/>
        <v>6</v>
      </c>
      <c r="U85" s="64">
        <f t="shared" si="14"/>
        <v>6</v>
      </c>
      <c r="V85" s="66">
        <f t="shared" si="20"/>
        <v>75</v>
      </c>
      <c r="W85" s="19"/>
      <c r="X85" s="20">
        <f t="shared" si="15"/>
        <v>2</v>
      </c>
      <c r="Y85" s="20" t="e">
        <f>K85+L85+#REF!</f>
        <v>#REF!</v>
      </c>
    </row>
    <row r="86" spans="1:25" s="41" customFormat="1" ht="24">
      <c r="A86" s="62">
        <v>2024</v>
      </c>
      <c r="B86" s="76" t="s">
        <v>271</v>
      </c>
      <c r="C86" s="62" t="s">
        <v>272</v>
      </c>
      <c r="D86" s="63" t="s">
        <v>184</v>
      </c>
      <c r="E86" s="64">
        <v>5</v>
      </c>
      <c r="F86" s="68">
        <v>0</v>
      </c>
      <c r="G86" s="65">
        <v>0</v>
      </c>
      <c r="H86" s="64">
        <v>5</v>
      </c>
      <c r="I86" s="64">
        <f t="shared" si="18"/>
        <v>0</v>
      </c>
      <c r="J86" s="64">
        <f t="shared" si="19"/>
        <v>150</v>
      </c>
      <c r="K86" s="64">
        <v>0</v>
      </c>
      <c r="L86" s="64">
        <v>0</v>
      </c>
      <c r="M86" s="64">
        <v>5</v>
      </c>
      <c r="N86" s="64">
        <v>0</v>
      </c>
      <c r="O86" s="64">
        <v>0</v>
      </c>
      <c r="P86" s="64">
        <v>0</v>
      </c>
      <c r="Q86" s="64">
        <v>5</v>
      </c>
      <c r="R86" s="64">
        <f t="shared" si="17"/>
        <v>30</v>
      </c>
      <c r="S86" s="64">
        <f t="shared" si="16"/>
        <v>165</v>
      </c>
      <c r="T86" s="65">
        <f t="shared" si="13"/>
        <v>15</v>
      </c>
      <c r="U86" s="64">
        <f t="shared" si="14"/>
        <v>15</v>
      </c>
      <c r="V86" s="66">
        <f t="shared" si="20"/>
        <v>76</v>
      </c>
      <c r="W86" s="38"/>
      <c r="X86" s="39">
        <f t="shared" si="15"/>
        <v>5</v>
      </c>
      <c r="Y86" s="40" t="e">
        <f>K86+L86+#REF!</f>
        <v>#REF!</v>
      </c>
    </row>
    <row r="87" spans="1:25">
      <c r="A87" s="62">
        <v>2041</v>
      </c>
      <c r="B87" s="76" t="s">
        <v>273</v>
      </c>
      <c r="C87" s="62" t="s">
        <v>22</v>
      </c>
      <c r="D87" s="63" t="s">
        <v>184</v>
      </c>
      <c r="E87" s="64">
        <v>7</v>
      </c>
      <c r="F87" s="68">
        <v>7</v>
      </c>
      <c r="G87" s="65">
        <v>0</v>
      </c>
      <c r="H87" s="64">
        <v>7</v>
      </c>
      <c r="I87" s="64">
        <f t="shared" si="18"/>
        <v>210</v>
      </c>
      <c r="J87" s="64">
        <f t="shared" si="19"/>
        <v>210</v>
      </c>
      <c r="K87" s="64">
        <v>7</v>
      </c>
      <c r="L87" s="64">
        <v>0</v>
      </c>
      <c r="M87" s="64">
        <v>0</v>
      </c>
      <c r="N87" s="64">
        <v>7</v>
      </c>
      <c r="O87" s="64">
        <v>0</v>
      </c>
      <c r="P87" s="64">
        <v>0</v>
      </c>
      <c r="Q87" s="64">
        <v>0</v>
      </c>
      <c r="R87" s="64">
        <f t="shared" si="17"/>
        <v>17.5</v>
      </c>
      <c r="S87" s="64">
        <f t="shared" si="16"/>
        <v>231.00000000000003</v>
      </c>
      <c r="T87" s="65">
        <f t="shared" si="13"/>
        <v>21</v>
      </c>
      <c r="U87" s="64">
        <f t="shared" si="14"/>
        <v>21</v>
      </c>
      <c r="V87" s="66">
        <f t="shared" si="20"/>
        <v>77</v>
      </c>
      <c r="W87" s="19"/>
      <c r="X87" s="20">
        <f t="shared" si="15"/>
        <v>7</v>
      </c>
      <c r="Y87" s="26" t="e">
        <f>K87+L87+#REF!</f>
        <v>#REF!</v>
      </c>
    </row>
    <row r="88" spans="1:25" ht="24">
      <c r="A88" s="62">
        <v>2042</v>
      </c>
      <c r="B88" s="76" t="s">
        <v>274</v>
      </c>
      <c r="C88" s="62" t="s">
        <v>22</v>
      </c>
      <c r="D88" s="63" t="s">
        <v>177</v>
      </c>
      <c r="E88" s="64">
        <v>4</v>
      </c>
      <c r="F88" s="68">
        <v>4</v>
      </c>
      <c r="G88" s="65">
        <v>0</v>
      </c>
      <c r="H88" s="64">
        <v>4</v>
      </c>
      <c r="I88" s="64">
        <f>30*((F88*(F88+1))/2)</f>
        <v>300</v>
      </c>
      <c r="J88" s="64">
        <f t="shared" si="19"/>
        <v>120</v>
      </c>
      <c r="K88" s="64">
        <v>4</v>
      </c>
      <c r="L88" s="64">
        <v>0</v>
      </c>
      <c r="M88" s="64">
        <v>0</v>
      </c>
      <c r="N88" s="64">
        <v>4</v>
      </c>
      <c r="O88" s="64">
        <v>0</v>
      </c>
      <c r="P88" s="64">
        <v>0</v>
      </c>
      <c r="Q88" s="64">
        <v>0</v>
      </c>
      <c r="R88" s="64">
        <f t="shared" si="17"/>
        <v>10</v>
      </c>
      <c r="S88" s="64">
        <f t="shared" si="16"/>
        <v>132</v>
      </c>
      <c r="T88" s="65">
        <f t="shared" si="13"/>
        <v>12</v>
      </c>
      <c r="U88" s="64">
        <f t="shared" si="14"/>
        <v>12</v>
      </c>
      <c r="V88" s="66">
        <f t="shared" si="20"/>
        <v>78</v>
      </c>
      <c r="W88" s="19"/>
      <c r="X88" s="20">
        <f t="shared" si="15"/>
        <v>4</v>
      </c>
      <c r="Y88" s="20" t="e">
        <f>K88+L88+#REF!</f>
        <v>#REF!</v>
      </c>
    </row>
    <row r="89" spans="1:25">
      <c r="A89" s="62">
        <v>2043</v>
      </c>
      <c r="B89" s="76" t="s">
        <v>275</v>
      </c>
      <c r="C89" s="62" t="s">
        <v>82</v>
      </c>
      <c r="D89" s="63" t="s">
        <v>177</v>
      </c>
      <c r="E89" s="64">
        <v>8</v>
      </c>
      <c r="F89" s="68">
        <v>8</v>
      </c>
      <c r="G89" s="65">
        <v>0</v>
      </c>
      <c r="H89" s="64">
        <v>7</v>
      </c>
      <c r="I89" s="64">
        <f>30*((F89*(F89+1))/2)</f>
        <v>1080</v>
      </c>
      <c r="J89" s="64">
        <f t="shared" si="19"/>
        <v>210</v>
      </c>
      <c r="K89" s="64">
        <v>8</v>
      </c>
      <c r="L89" s="64">
        <v>0</v>
      </c>
      <c r="M89" s="64">
        <v>0</v>
      </c>
      <c r="N89" s="64">
        <v>8</v>
      </c>
      <c r="O89" s="64">
        <v>0</v>
      </c>
      <c r="P89" s="64">
        <v>0</v>
      </c>
      <c r="Q89" s="64">
        <v>0</v>
      </c>
      <c r="R89" s="64">
        <v>10</v>
      </c>
      <c r="S89" s="64">
        <f t="shared" si="16"/>
        <v>231.00000000000003</v>
      </c>
      <c r="T89" s="65">
        <f t="shared" si="13"/>
        <v>24</v>
      </c>
      <c r="U89" s="64"/>
      <c r="V89" s="66">
        <f t="shared" si="20"/>
        <v>79</v>
      </c>
      <c r="W89" s="19"/>
    </row>
    <row r="90" spans="1:25" ht="24">
      <c r="A90" s="62">
        <v>2044</v>
      </c>
      <c r="B90" s="76" t="s">
        <v>276</v>
      </c>
      <c r="C90" s="62" t="s">
        <v>22</v>
      </c>
      <c r="D90" s="63" t="s">
        <v>184</v>
      </c>
      <c r="E90" s="64">
        <v>1</v>
      </c>
      <c r="F90" s="68">
        <v>1</v>
      </c>
      <c r="G90" s="65">
        <v>0</v>
      </c>
      <c r="H90" s="64">
        <v>1</v>
      </c>
      <c r="I90" s="64">
        <f t="shared" si="18"/>
        <v>30</v>
      </c>
      <c r="J90" s="64">
        <f t="shared" si="19"/>
        <v>30</v>
      </c>
      <c r="K90" s="64">
        <v>0</v>
      </c>
      <c r="L90" s="64">
        <v>1</v>
      </c>
      <c r="M90" s="64">
        <v>0</v>
      </c>
      <c r="N90" s="64">
        <v>1</v>
      </c>
      <c r="O90" s="64">
        <v>0</v>
      </c>
      <c r="P90" s="64">
        <v>0</v>
      </c>
      <c r="Q90" s="64">
        <v>0</v>
      </c>
      <c r="R90" s="64">
        <f t="shared" ref="R90:R155" si="21">(K90*2.5)+(L90*5)+(M90*6)</f>
        <v>5</v>
      </c>
      <c r="S90" s="64">
        <f t="shared" si="16"/>
        <v>33</v>
      </c>
      <c r="T90" s="65">
        <f t="shared" si="13"/>
        <v>3</v>
      </c>
      <c r="U90" s="64">
        <f t="shared" ref="U90:U117" si="22">(E90*3)</f>
        <v>3</v>
      </c>
      <c r="V90" s="66">
        <f t="shared" si="20"/>
        <v>80</v>
      </c>
      <c r="W90" s="19"/>
      <c r="X90" s="20">
        <f>N90+O90+P90+Q90</f>
        <v>1</v>
      </c>
      <c r="Y90" s="26" t="e">
        <f>K90+L90+#REF!</f>
        <v>#REF!</v>
      </c>
    </row>
    <row r="91" spans="1:25" s="35" customFormat="1">
      <c r="A91" s="62">
        <v>2182</v>
      </c>
      <c r="B91" s="76" t="s">
        <v>277</v>
      </c>
      <c r="C91" s="62" t="s">
        <v>125</v>
      </c>
      <c r="D91" s="63" t="s">
        <v>184</v>
      </c>
      <c r="E91" s="64">
        <v>5</v>
      </c>
      <c r="F91" s="68">
        <v>5</v>
      </c>
      <c r="G91" s="65">
        <v>0</v>
      </c>
      <c r="H91" s="64">
        <v>5</v>
      </c>
      <c r="I91" s="64">
        <f t="shared" si="18"/>
        <v>150</v>
      </c>
      <c r="J91" s="64">
        <f t="shared" si="19"/>
        <v>150</v>
      </c>
      <c r="K91" s="64">
        <v>0</v>
      </c>
      <c r="L91" s="64">
        <v>5</v>
      </c>
      <c r="M91" s="64">
        <v>0</v>
      </c>
      <c r="N91" s="64">
        <v>5</v>
      </c>
      <c r="O91" s="64">
        <v>0</v>
      </c>
      <c r="P91" s="64">
        <v>0</v>
      </c>
      <c r="Q91" s="64">
        <v>0</v>
      </c>
      <c r="R91" s="64">
        <f t="shared" si="21"/>
        <v>25</v>
      </c>
      <c r="S91" s="64">
        <f t="shared" si="16"/>
        <v>165</v>
      </c>
      <c r="T91" s="65">
        <f t="shared" si="13"/>
        <v>15</v>
      </c>
      <c r="U91" s="64">
        <f t="shared" si="22"/>
        <v>15</v>
      </c>
      <c r="V91" s="66">
        <f t="shared" si="20"/>
        <v>81</v>
      </c>
      <c r="W91" s="19"/>
      <c r="X91" s="20">
        <f>N91+O91+P91+Q91</f>
        <v>5</v>
      </c>
      <c r="Y91" s="37" t="e">
        <f>K91+L91+#REF!</f>
        <v>#REF!</v>
      </c>
    </row>
    <row r="92" spans="1:25" s="35" customFormat="1">
      <c r="A92" s="62">
        <v>2283</v>
      </c>
      <c r="B92" s="76" t="s">
        <v>278</v>
      </c>
      <c r="C92" s="62" t="s">
        <v>47</v>
      </c>
      <c r="D92" s="63" t="s">
        <v>184</v>
      </c>
      <c r="E92" s="64">
        <v>2</v>
      </c>
      <c r="F92" s="68">
        <v>0</v>
      </c>
      <c r="G92" s="65">
        <v>0</v>
      </c>
      <c r="H92" s="64">
        <v>2</v>
      </c>
      <c r="I92" s="64">
        <f t="shared" si="18"/>
        <v>0</v>
      </c>
      <c r="J92" s="64">
        <f t="shared" si="19"/>
        <v>60</v>
      </c>
      <c r="K92" s="64">
        <v>0</v>
      </c>
      <c r="L92" s="64">
        <v>0</v>
      </c>
      <c r="M92" s="64">
        <v>2</v>
      </c>
      <c r="N92" s="64">
        <v>0</v>
      </c>
      <c r="O92" s="64">
        <v>0</v>
      </c>
      <c r="P92" s="64">
        <v>2</v>
      </c>
      <c r="Q92" s="64">
        <v>0</v>
      </c>
      <c r="R92" s="64">
        <f t="shared" si="21"/>
        <v>12</v>
      </c>
      <c r="S92" s="64">
        <f t="shared" si="16"/>
        <v>66</v>
      </c>
      <c r="T92" s="65">
        <f t="shared" si="13"/>
        <v>6</v>
      </c>
      <c r="U92" s="64">
        <f t="shared" si="22"/>
        <v>6</v>
      </c>
      <c r="V92" s="66">
        <f t="shared" si="20"/>
        <v>82</v>
      </c>
      <c r="W92" s="19"/>
      <c r="X92" s="20"/>
      <c r="Y92" s="37"/>
    </row>
    <row r="93" spans="1:25" ht="24">
      <c r="A93" s="62">
        <v>2327</v>
      </c>
      <c r="B93" s="76" t="s">
        <v>279</v>
      </c>
      <c r="C93" s="62" t="s">
        <v>15</v>
      </c>
      <c r="D93" s="63" t="s">
        <v>184</v>
      </c>
      <c r="E93" s="64">
        <v>28</v>
      </c>
      <c r="F93" s="68">
        <v>0</v>
      </c>
      <c r="G93" s="65">
        <v>0</v>
      </c>
      <c r="H93" s="64">
        <v>27</v>
      </c>
      <c r="I93" s="64">
        <f t="shared" si="18"/>
        <v>0</v>
      </c>
      <c r="J93" s="64">
        <f t="shared" si="19"/>
        <v>810</v>
      </c>
      <c r="K93" s="64">
        <v>0</v>
      </c>
      <c r="L93" s="64">
        <v>28</v>
      </c>
      <c r="M93" s="64">
        <v>0</v>
      </c>
      <c r="N93" s="64">
        <v>0</v>
      </c>
      <c r="O93" s="64">
        <v>28</v>
      </c>
      <c r="P93" s="64">
        <v>0</v>
      </c>
      <c r="Q93" s="64">
        <v>0</v>
      </c>
      <c r="R93" s="64">
        <f t="shared" si="21"/>
        <v>140</v>
      </c>
      <c r="S93" s="64">
        <f t="shared" si="16"/>
        <v>891.00000000000011</v>
      </c>
      <c r="T93" s="65">
        <f t="shared" si="13"/>
        <v>84</v>
      </c>
      <c r="U93" s="64">
        <f t="shared" si="22"/>
        <v>84</v>
      </c>
      <c r="V93" s="66">
        <f t="shared" si="20"/>
        <v>83</v>
      </c>
      <c r="W93" s="19"/>
      <c r="X93" s="20">
        <f t="shared" ref="X93:X108" si="23">N93+O93+P93+Q93</f>
        <v>28</v>
      </c>
      <c r="Y93" s="26" t="e">
        <f>K93+L93+#REF!</f>
        <v>#REF!</v>
      </c>
    </row>
    <row r="94" spans="1:25" ht="24">
      <c r="A94" s="62">
        <v>2378</v>
      </c>
      <c r="B94" s="76" t="s">
        <v>280</v>
      </c>
      <c r="C94" s="62" t="s">
        <v>4</v>
      </c>
      <c r="D94" s="63" t="s">
        <v>184</v>
      </c>
      <c r="E94" s="64">
        <v>1</v>
      </c>
      <c r="F94" s="68">
        <v>1</v>
      </c>
      <c r="G94" s="65">
        <v>0</v>
      </c>
      <c r="H94" s="64">
        <v>1</v>
      </c>
      <c r="I94" s="64">
        <f t="shared" si="18"/>
        <v>30</v>
      </c>
      <c r="J94" s="64">
        <f t="shared" si="19"/>
        <v>30</v>
      </c>
      <c r="K94" s="64">
        <v>0</v>
      </c>
      <c r="L94" s="64">
        <v>1</v>
      </c>
      <c r="M94" s="64">
        <v>0</v>
      </c>
      <c r="N94" s="64">
        <v>1</v>
      </c>
      <c r="O94" s="64">
        <v>0</v>
      </c>
      <c r="P94" s="64">
        <v>0</v>
      </c>
      <c r="Q94" s="64">
        <v>0</v>
      </c>
      <c r="R94" s="64">
        <f t="shared" si="21"/>
        <v>5</v>
      </c>
      <c r="S94" s="64">
        <f t="shared" si="16"/>
        <v>33</v>
      </c>
      <c r="T94" s="65">
        <f t="shared" si="13"/>
        <v>3</v>
      </c>
      <c r="U94" s="64">
        <f t="shared" si="22"/>
        <v>3</v>
      </c>
      <c r="V94" s="66">
        <f t="shared" si="20"/>
        <v>84</v>
      </c>
      <c r="W94" s="19"/>
      <c r="X94" s="20">
        <f t="shared" si="23"/>
        <v>1</v>
      </c>
      <c r="Y94" s="26" t="e">
        <f>K94+L94+#REF!</f>
        <v>#REF!</v>
      </c>
    </row>
    <row r="95" spans="1:25" ht="24">
      <c r="A95" s="62">
        <v>2407</v>
      </c>
      <c r="B95" s="76" t="s">
        <v>281</v>
      </c>
      <c r="C95" s="62" t="s">
        <v>125</v>
      </c>
      <c r="D95" s="63" t="s">
        <v>184</v>
      </c>
      <c r="E95" s="64">
        <v>7</v>
      </c>
      <c r="F95" s="68">
        <v>0</v>
      </c>
      <c r="G95" s="65">
        <v>0</v>
      </c>
      <c r="H95" s="64">
        <v>7</v>
      </c>
      <c r="I95" s="64">
        <f t="shared" si="18"/>
        <v>0</v>
      </c>
      <c r="J95" s="64">
        <f t="shared" si="19"/>
        <v>210</v>
      </c>
      <c r="K95" s="64">
        <v>0</v>
      </c>
      <c r="L95" s="64">
        <v>7</v>
      </c>
      <c r="M95" s="64">
        <v>0</v>
      </c>
      <c r="N95" s="64">
        <v>7</v>
      </c>
      <c r="O95" s="64">
        <v>0</v>
      </c>
      <c r="P95" s="64">
        <v>0</v>
      </c>
      <c r="Q95" s="64">
        <v>0</v>
      </c>
      <c r="R95" s="64">
        <f t="shared" si="21"/>
        <v>35</v>
      </c>
      <c r="S95" s="64">
        <f t="shared" si="16"/>
        <v>231.00000000000003</v>
      </c>
      <c r="T95" s="65">
        <f t="shared" si="13"/>
        <v>21</v>
      </c>
      <c r="U95" s="64">
        <f t="shared" si="22"/>
        <v>21</v>
      </c>
      <c r="V95" s="66">
        <f t="shared" si="20"/>
        <v>85</v>
      </c>
      <c r="W95" s="19"/>
      <c r="X95" s="20">
        <f t="shared" si="23"/>
        <v>7</v>
      </c>
      <c r="Y95" s="26" t="e">
        <f>K95+L95+#REF!</f>
        <v>#REF!</v>
      </c>
    </row>
    <row r="96" spans="1:25">
      <c r="A96" s="62">
        <v>2451</v>
      </c>
      <c r="B96" s="76" t="s">
        <v>282</v>
      </c>
      <c r="C96" s="62" t="s">
        <v>19</v>
      </c>
      <c r="D96" s="63" t="s">
        <v>184</v>
      </c>
      <c r="E96" s="64">
        <v>1</v>
      </c>
      <c r="F96" s="68">
        <v>1</v>
      </c>
      <c r="G96" s="65">
        <v>0</v>
      </c>
      <c r="H96" s="64">
        <v>1</v>
      </c>
      <c r="I96" s="64">
        <f t="shared" si="18"/>
        <v>30</v>
      </c>
      <c r="J96" s="64">
        <f t="shared" si="19"/>
        <v>30</v>
      </c>
      <c r="K96" s="64">
        <v>0</v>
      </c>
      <c r="L96" s="64">
        <v>1</v>
      </c>
      <c r="M96" s="64">
        <v>0</v>
      </c>
      <c r="N96" s="64">
        <v>0</v>
      </c>
      <c r="O96" s="64">
        <v>1</v>
      </c>
      <c r="P96" s="64">
        <v>0</v>
      </c>
      <c r="Q96" s="64">
        <v>0</v>
      </c>
      <c r="R96" s="64">
        <f t="shared" si="21"/>
        <v>5</v>
      </c>
      <c r="S96" s="64">
        <f t="shared" si="16"/>
        <v>33</v>
      </c>
      <c r="T96" s="65">
        <f t="shared" si="13"/>
        <v>3</v>
      </c>
      <c r="U96" s="64">
        <f t="shared" si="22"/>
        <v>3</v>
      </c>
      <c r="V96" s="66">
        <f t="shared" si="20"/>
        <v>86</v>
      </c>
      <c r="W96" s="19"/>
      <c r="X96" s="20">
        <f t="shared" si="23"/>
        <v>1</v>
      </c>
      <c r="Y96" s="26" t="e">
        <f>K96+L96+#REF!</f>
        <v>#REF!</v>
      </c>
    </row>
    <row r="97" spans="1:25">
      <c r="A97" s="62">
        <v>2459</v>
      </c>
      <c r="B97" s="76" t="s">
        <v>283</v>
      </c>
      <c r="C97" s="62" t="s">
        <v>176</v>
      </c>
      <c r="D97" s="63" t="s">
        <v>184</v>
      </c>
      <c r="E97" s="64">
        <v>1</v>
      </c>
      <c r="F97" s="68">
        <v>1</v>
      </c>
      <c r="G97" s="65">
        <v>0</v>
      </c>
      <c r="H97" s="64">
        <v>1</v>
      </c>
      <c r="I97" s="64">
        <f t="shared" si="18"/>
        <v>30</v>
      </c>
      <c r="J97" s="64">
        <f t="shared" si="19"/>
        <v>30</v>
      </c>
      <c r="K97" s="64">
        <v>1</v>
      </c>
      <c r="L97" s="64">
        <v>0</v>
      </c>
      <c r="M97" s="64">
        <v>0</v>
      </c>
      <c r="N97" s="64">
        <v>1</v>
      </c>
      <c r="O97" s="64">
        <v>0</v>
      </c>
      <c r="P97" s="64">
        <v>0</v>
      </c>
      <c r="Q97" s="64">
        <v>0</v>
      </c>
      <c r="R97" s="64">
        <f t="shared" si="21"/>
        <v>2.5</v>
      </c>
      <c r="S97" s="64">
        <f t="shared" si="16"/>
        <v>33</v>
      </c>
      <c r="T97" s="65">
        <f t="shared" si="13"/>
        <v>3</v>
      </c>
      <c r="U97" s="64">
        <f t="shared" si="22"/>
        <v>3</v>
      </c>
      <c r="V97" s="66">
        <f t="shared" si="20"/>
        <v>87</v>
      </c>
      <c r="W97" s="19"/>
      <c r="X97" s="20">
        <f t="shared" si="23"/>
        <v>1</v>
      </c>
      <c r="Y97" s="26" t="e">
        <f>K97+L97+#REF!</f>
        <v>#REF!</v>
      </c>
    </row>
    <row r="98" spans="1:25">
      <c r="A98" s="62">
        <v>2478</v>
      </c>
      <c r="B98" s="76" t="s">
        <v>284</v>
      </c>
      <c r="C98" s="62" t="s">
        <v>61</v>
      </c>
      <c r="D98" s="63" t="s">
        <v>184</v>
      </c>
      <c r="E98" s="64">
        <v>1</v>
      </c>
      <c r="F98" s="68">
        <v>0</v>
      </c>
      <c r="G98" s="65">
        <v>0</v>
      </c>
      <c r="H98" s="64">
        <v>1</v>
      </c>
      <c r="I98" s="64">
        <v>30</v>
      </c>
      <c r="J98" s="64">
        <f t="shared" si="19"/>
        <v>30</v>
      </c>
      <c r="K98" s="64">
        <v>0</v>
      </c>
      <c r="L98" s="64">
        <v>1</v>
      </c>
      <c r="M98" s="64">
        <v>0</v>
      </c>
      <c r="N98" s="64">
        <v>1</v>
      </c>
      <c r="O98" s="64">
        <v>0</v>
      </c>
      <c r="P98" s="64">
        <v>0</v>
      </c>
      <c r="Q98" s="64">
        <v>0</v>
      </c>
      <c r="R98" s="64">
        <f t="shared" si="21"/>
        <v>5</v>
      </c>
      <c r="S98" s="64">
        <f t="shared" si="16"/>
        <v>33</v>
      </c>
      <c r="T98" s="65">
        <f t="shared" si="13"/>
        <v>3</v>
      </c>
      <c r="U98" s="64">
        <f t="shared" si="22"/>
        <v>3</v>
      </c>
      <c r="V98" s="66">
        <f t="shared" si="20"/>
        <v>88</v>
      </c>
      <c r="W98" s="19"/>
      <c r="X98" s="20">
        <f t="shared" si="23"/>
        <v>1</v>
      </c>
      <c r="Y98" s="26" t="e">
        <f>K98+L98+#REF!</f>
        <v>#REF!</v>
      </c>
    </row>
    <row r="99" spans="1:25">
      <c r="A99" s="62">
        <v>2544</v>
      </c>
      <c r="B99" s="76" t="s">
        <v>285</v>
      </c>
      <c r="C99" s="62" t="s">
        <v>15</v>
      </c>
      <c r="D99" s="63" t="s">
        <v>184</v>
      </c>
      <c r="E99" s="64">
        <v>16</v>
      </c>
      <c r="F99" s="68">
        <v>15</v>
      </c>
      <c r="G99" s="65">
        <v>0</v>
      </c>
      <c r="H99" s="64">
        <v>16</v>
      </c>
      <c r="I99" s="64">
        <f>(F99*30)+(G99*30)</f>
        <v>450</v>
      </c>
      <c r="J99" s="64">
        <f t="shared" si="19"/>
        <v>480</v>
      </c>
      <c r="K99" s="64">
        <v>16</v>
      </c>
      <c r="L99" s="64">
        <v>0</v>
      </c>
      <c r="M99" s="64">
        <v>0</v>
      </c>
      <c r="N99" s="64">
        <v>16</v>
      </c>
      <c r="O99" s="64">
        <v>0</v>
      </c>
      <c r="P99" s="64">
        <v>0</v>
      </c>
      <c r="Q99" s="64">
        <v>0</v>
      </c>
      <c r="R99" s="64">
        <f t="shared" si="21"/>
        <v>40</v>
      </c>
      <c r="S99" s="64">
        <f t="shared" si="16"/>
        <v>528</v>
      </c>
      <c r="T99" s="65">
        <f t="shared" ref="T99:T117" si="24">E99*3</f>
        <v>48</v>
      </c>
      <c r="U99" s="64">
        <f t="shared" si="22"/>
        <v>48</v>
      </c>
      <c r="V99" s="66">
        <f t="shared" si="20"/>
        <v>89</v>
      </c>
      <c r="W99" s="19"/>
      <c r="X99" s="20">
        <f t="shared" si="23"/>
        <v>16</v>
      </c>
      <c r="Y99" s="26" t="e">
        <f>K99+L99+#REF!</f>
        <v>#REF!</v>
      </c>
    </row>
    <row r="100" spans="1:25" ht="24">
      <c r="A100" s="62">
        <v>2564</v>
      </c>
      <c r="B100" s="76" t="s">
        <v>286</v>
      </c>
      <c r="C100" s="62" t="s">
        <v>22</v>
      </c>
      <c r="D100" s="63" t="s">
        <v>177</v>
      </c>
      <c r="E100" s="64">
        <v>11</v>
      </c>
      <c r="F100" s="68">
        <v>2</v>
      </c>
      <c r="G100" s="65">
        <v>0</v>
      </c>
      <c r="H100" s="64">
        <v>2</v>
      </c>
      <c r="I100" s="64">
        <f>30*((F100*(F100+1))/2)</f>
        <v>90</v>
      </c>
      <c r="J100" s="64">
        <f t="shared" si="19"/>
        <v>60</v>
      </c>
      <c r="K100" s="64">
        <v>11</v>
      </c>
      <c r="L100" s="64">
        <v>0</v>
      </c>
      <c r="M100" s="64">
        <v>0</v>
      </c>
      <c r="N100" s="64">
        <v>11</v>
      </c>
      <c r="O100" s="64">
        <v>0</v>
      </c>
      <c r="P100" s="64">
        <v>0</v>
      </c>
      <c r="Q100" s="64">
        <v>0</v>
      </c>
      <c r="R100" s="64">
        <f t="shared" si="21"/>
        <v>27.5</v>
      </c>
      <c r="S100" s="64">
        <f t="shared" si="16"/>
        <v>66</v>
      </c>
      <c r="T100" s="65">
        <f t="shared" si="24"/>
        <v>33</v>
      </c>
      <c r="U100" s="64">
        <f t="shared" si="22"/>
        <v>33</v>
      </c>
      <c r="V100" s="66">
        <f t="shared" si="20"/>
        <v>90</v>
      </c>
      <c r="W100" s="19"/>
      <c r="X100" s="20">
        <f t="shared" si="23"/>
        <v>11</v>
      </c>
      <c r="Y100" s="20" t="e">
        <f>K100+L100+#REF!</f>
        <v>#REF!</v>
      </c>
    </row>
    <row r="101" spans="1:25">
      <c r="A101" s="62">
        <v>2565</v>
      </c>
      <c r="B101" s="76" t="s">
        <v>287</v>
      </c>
      <c r="C101" s="62" t="s">
        <v>49</v>
      </c>
      <c r="D101" s="63" t="s">
        <v>177</v>
      </c>
      <c r="E101" s="64">
        <v>2</v>
      </c>
      <c r="F101" s="68">
        <v>2</v>
      </c>
      <c r="G101" s="65">
        <v>0</v>
      </c>
      <c r="H101" s="64">
        <v>2</v>
      </c>
      <c r="I101" s="64">
        <f>30*((F101*(F101+1))/2)</f>
        <v>90</v>
      </c>
      <c r="J101" s="64">
        <f t="shared" si="19"/>
        <v>60</v>
      </c>
      <c r="K101" s="64">
        <v>2</v>
      </c>
      <c r="L101" s="64">
        <v>0</v>
      </c>
      <c r="M101" s="64">
        <v>0</v>
      </c>
      <c r="N101" s="64">
        <v>2</v>
      </c>
      <c r="O101" s="64">
        <v>0</v>
      </c>
      <c r="P101" s="64">
        <v>0</v>
      </c>
      <c r="Q101" s="64">
        <v>0</v>
      </c>
      <c r="R101" s="64">
        <f t="shared" si="21"/>
        <v>5</v>
      </c>
      <c r="S101" s="64">
        <f t="shared" si="16"/>
        <v>66</v>
      </c>
      <c r="T101" s="65">
        <f t="shared" si="24"/>
        <v>6</v>
      </c>
      <c r="U101" s="64">
        <f t="shared" si="22"/>
        <v>6</v>
      </c>
      <c r="V101" s="66">
        <f t="shared" si="20"/>
        <v>91</v>
      </c>
      <c r="W101" s="19"/>
      <c r="X101" s="20">
        <f t="shared" si="23"/>
        <v>2</v>
      </c>
      <c r="Y101" s="26" t="e">
        <f>K101+L101+#REF!</f>
        <v>#REF!</v>
      </c>
    </row>
    <row r="102" spans="1:25" s="41" customFormat="1" ht="24">
      <c r="A102" s="62">
        <v>2597</v>
      </c>
      <c r="B102" s="76" t="s">
        <v>288</v>
      </c>
      <c r="C102" s="62" t="s">
        <v>92</v>
      </c>
      <c r="D102" s="63" t="s">
        <v>184</v>
      </c>
      <c r="E102" s="64">
        <v>4</v>
      </c>
      <c r="F102" s="68">
        <v>0</v>
      </c>
      <c r="G102" s="65">
        <v>0</v>
      </c>
      <c r="H102" s="64">
        <v>4</v>
      </c>
      <c r="I102" s="64">
        <f>(F102*30)+(G102*30)</f>
        <v>0</v>
      </c>
      <c r="J102" s="64">
        <f t="shared" si="19"/>
        <v>120</v>
      </c>
      <c r="K102" s="64">
        <v>0</v>
      </c>
      <c r="L102" s="64">
        <v>4</v>
      </c>
      <c r="M102" s="64">
        <v>0</v>
      </c>
      <c r="N102" s="64">
        <v>4</v>
      </c>
      <c r="O102" s="64">
        <v>0</v>
      </c>
      <c r="P102" s="64">
        <v>0</v>
      </c>
      <c r="Q102" s="64">
        <v>0</v>
      </c>
      <c r="R102" s="64">
        <f t="shared" si="21"/>
        <v>20</v>
      </c>
      <c r="S102" s="64">
        <f t="shared" si="16"/>
        <v>132</v>
      </c>
      <c r="T102" s="65">
        <f t="shared" si="24"/>
        <v>12</v>
      </c>
      <c r="U102" s="64">
        <f t="shared" si="22"/>
        <v>12</v>
      </c>
      <c r="V102" s="66">
        <f>V101+1</f>
        <v>92</v>
      </c>
      <c r="W102" s="38"/>
      <c r="X102" s="39">
        <f t="shared" si="23"/>
        <v>4</v>
      </c>
      <c r="Y102" s="39" t="e">
        <f>K102+L102+#REF!</f>
        <v>#REF!</v>
      </c>
    </row>
    <row r="103" spans="1:25" ht="24">
      <c r="A103" s="62">
        <v>2666</v>
      </c>
      <c r="B103" s="76" t="s">
        <v>289</v>
      </c>
      <c r="C103" s="62" t="s">
        <v>179</v>
      </c>
      <c r="D103" s="63" t="s">
        <v>177</v>
      </c>
      <c r="E103" s="64">
        <v>3</v>
      </c>
      <c r="F103" s="68">
        <v>3</v>
      </c>
      <c r="G103" s="65">
        <v>0</v>
      </c>
      <c r="H103" s="64">
        <v>3</v>
      </c>
      <c r="I103" s="64">
        <f>30*((F103*(F103+1))/2)</f>
        <v>180</v>
      </c>
      <c r="J103" s="64">
        <f t="shared" si="19"/>
        <v>90</v>
      </c>
      <c r="K103" s="64">
        <v>3</v>
      </c>
      <c r="L103" s="64">
        <v>0</v>
      </c>
      <c r="M103" s="64">
        <v>0</v>
      </c>
      <c r="N103" s="64">
        <v>3</v>
      </c>
      <c r="O103" s="64">
        <v>0</v>
      </c>
      <c r="P103" s="64">
        <v>0</v>
      </c>
      <c r="Q103" s="64">
        <v>0</v>
      </c>
      <c r="R103" s="64">
        <f t="shared" si="21"/>
        <v>7.5</v>
      </c>
      <c r="S103" s="64">
        <f t="shared" si="16"/>
        <v>99.000000000000014</v>
      </c>
      <c r="T103" s="65">
        <f t="shared" si="24"/>
        <v>9</v>
      </c>
      <c r="U103" s="64">
        <f t="shared" si="22"/>
        <v>9</v>
      </c>
      <c r="V103" s="66">
        <f t="shared" si="20"/>
        <v>93</v>
      </c>
      <c r="W103" s="19"/>
      <c r="X103" s="20">
        <f t="shared" si="23"/>
        <v>3</v>
      </c>
      <c r="Y103" s="20" t="e">
        <f>K103+L103+#REF!</f>
        <v>#REF!</v>
      </c>
    </row>
    <row r="104" spans="1:25">
      <c r="A104" s="62">
        <v>2819</v>
      </c>
      <c r="B104" s="76" t="s">
        <v>290</v>
      </c>
      <c r="C104" s="62" t="s">
        <v>270</v>
      </c>
      <c r="D104" s="63" t="s">
        <v>177</v>
      </c>
      <c r="E104" s="64">
        <v>2</v>
      </c>
      <c r="F104" s="68">
        <v>2</v>
      </c>
      <c r="G104" s="65">
        <v>0</v>
      </c>
      <c r="H104" s="64">
        <v>2</v>
      </c>
      <c r="I104" s="64">
        <f>30*((F104*(F104+1))/2)</f>
        <v>90</v>
      </c>
      <c r="J104" s="64">
        <f t="shared" si="19"/>
        <v>60</v>
      </c>
      <c r="K104" s="64">
        <v>2</v>
      </c>
      <c r="L104" s="64">
        <v>0</v>
      </c>
      <c r="M104" s="64">
        <v>0</v>
      </c>
      <c r="N104" s="64">
        <v>2</v>
      </c>
      <c r="O104" s="64">
        <v>0</v>
      </c>
      <c r="P104" s="64">
        <v>0</v>
      </c>
      <c r="Q104" s="64">
        <v>0</v>
      </c>
      <c r="R104" s="64">
        <f t="shared" si="21"/>
        <v>5</v>
      </c>
      <c r="S104" s="64">
        <f t="shared" si="16"/>
        <v>66</v>
      </c>
      <c r="T104" s="65">
        <f t="shared" si="24"/>
        <v>6</v>
      </c>
      <c r="U104" s="64">
        <f t="shared" si="22"/>
        <v>6</v>
      </c>
      <c r="V104" s="66">
        <f t="shared" si="20"/>
        <v>94</v>
      </c>
      <c r="W104" s="19"/>
      <c r="X104" s="20">
        <f t="shared" si="23"/>
        <v>2</v>
      </c>
      <c r="Y104" s="20" t="e">
        <f>K104+L104+#REF!</f>
        <v>#REF!</v>
      </c>
    </row>
    <row r="105" spans="1:25">
      <c r="A105" s="62">
        <v>2820</v>
      </c>
      <c r="B105" s="76" t="s">
        <v>291</v>
      </c>
      <c r="C105" s="62" t="s">
        <v>270</v>
      </c>
      <c r="D105" s="63" t="s">
        <v>177</v>
      </c>
      <c r="E105" s="64">
        <v>5</v>
      </c>
      <c r="F105" s="68">
        <v>5</v>
      </c>
      <c r="G105" s="65">
        <v>0</v>
      </c>
      <c r="H105" s="64">
        <v>5</v>
      </c>
      <c r="I105" s="64">
        <f>30*((F105*(F105+1))/2)</f>
        <v>450</v>
      </c>
      <c r="J105" s="64">
        <f t="shared" si="19"/>
        <v>150</v>
      </c>
      <c r="K105" s="64">
        <v>5</v>
      </c>
      <c r="L105" s="64">
        <v>0</v>
      </c>
      <c r="M105" s="64">
        <v>0</v>
      </c>
      <c r="N105" s="64">
        <v>5</v>
      </c>
      <c r="O105" s="64">
        <v>0</v>
      </c>
      <c r="P105" s="64">
        <v>0</v>
      </c>
      <c r="Q105" s="64">
        <v>0</v>
      </c>
      <c r="R105" s="64">
        <f t="shared" si="21"/>
        <v>12.5</v>
      </c>
      <c r="S105" s="64">
        <f t="shared" si="16"/>
        <v>165</v>
      </c>
      <c r="T105" s="65">
        <f t="shared" si="24"/>
        <v>15</v>
      </c>
      <c r="U105" s="64">
        <f t="shared" si="22"/>
        <v>15</v>
      </c>
      <c r="V105" s="66">
        <f t="shared" si="20"/>
        <v>95</v>
      </c>
      <c r="W105" s="19"/>
      <c r="X105" s="20">
        <f t="shared" si="23"/>
        <v>5</v>
      </c>
      <c r="Y105" s="20" t="e">
        <f>K105+L105+#REF!</f>
        <v>#REF!</v>
      </c>
    </row>
    <row r="106" spans="1:25">
      <c r="A106" s="62">
        <v>2821</v>
      </c>
      <c r="B106" s="76" t="s">
        <v>292</v>
      </c>
      <c r="C106" s="62" t="s">
        <v>270</v>
      </c>
      <c r="D106" s="63" t="s">
        <v>177</v>
      </c>
      <c r="E106" s="64">
        <v>3</v>
      </c>
      <c r="F106" s="68">
        <v>3</v>
      </c>
      <c r="G106" s="65">
        <v>0</v>
      </c>
      <c r="H106" s="64">
        <v>3</v>
      </c>
      <c r="I106" s="64">
        <f>30*((F106*(F106+1))/2)</f>
        <v>180</v>
      </c>
      <c r="J106" s="64">
        <f t="shared" si="19"/>
        <v>90</v>
      </c>
      <c r="K106" s="64">
        <v>3</v>
      </c>
      <c r="L106" s="64">
        <v>0</v>
      </c>
      <c r="M106" s="64">
        <v>0</v>
      </c>
      <c r="N106" s="64">
        <v>3</v>
      </c>
      <c r="O106" s="64">
        <v>0</v>
      </c>
      <c r="P106" s="64">
        <v>0</v>
      </c>
      <c r="Q106" s="64">
        <v>0</v>
      </c>
      <c r="R106" s="64">
        <f t="shared" si="21"/>
        <v>7.5</v>
      </c>
      <c r="S106" s="64">
        <f t="shared" si="16"/>
        <v>99.000000000000014</v>
      </c>
      <c r="T106" s="65">
        <f t="shared" si="24"/>
        <v>9</v>
      </c>
      <c r="U106" s="64">
        <f t="shared" si="22"/>
        <v>9</v>
      </c>
      <c r="V106" s="66">
        <f t="shared" si="20"/>
        <v>96</v>
      </c>
      <c r="W106" s="19"/>
      <c r="X106" s="20">
        <f t="shared" si="23"/>
        <v>3</v>
      </c>
      <c r="Y106" s="20" t="e">
        <f>K106+L106+#REF!</f>
        <v>#REF!</v>
      </c>
    </row>
    <row r="107" spans="1:25">
      <c r="A107" s="62">
        <v>2836</v>
      </c>
      <c r="B107" s="76" t="s">
        <v>293</v>
      </c>
      <c r="C107" s="62" t="s">
        <v>101</v>
      </c>
      <c r="D107" s="63" t="s">
        <v>177</v>
      </c>
      <c r="E107" s="64">
        <v>6</v>
      </c>
      <c r="F107" s="68">
        <v>6</v>
      </c>
      <c r="G107" s="65">
        <v>0</v>
      </c>
      <c r="H107" s="64">
        <v>6</v>
      </c>
      <c r="I107" s="64">
        <f>30*((F107*(F107+1))/2)</f>
        <v>630</v>
      </c>
      <c r="J107" s="64">
        <f t="shared" si="19"/>
        <v>180</v>
      </c>
      <c r="K107" s="64">
        <v>6</v>
      </c>
      <c r="L107" s="64">
        <v>0</v>
      </c>
      <c r="M107" s="64">
        <v>0</v>
      </c>
      <c r="N107" s="64">
        <v>6</v>
      </c>
      <c r="O107" s="64">
        <v>0</v>
      </c>
      <c r="P107" s="64">
        <v>0</v>
      </c>
      <c r="Q107" s="64">
        <v>0</v>
      </c>
      <c r="R107" s="64">
        <f t="shared" si="21"/>
        <v>15</v>
      </c>
      <c r="S107" s="64">
        <f t="shared" si="16"/>
        <v>198.00000000000003</v>
      </c>
      <c r="T107" s="65">
        <f t="shared" si="24"/>
        <v>18</v>
      </c>
      <c r="U107" s="64">
        <f t="shared" si="22"/>
        <v>18</v>
      </c>
      <c r="V107" s="66">
        <f t="shared" si="20"/>
        <v>97</v>
      </c>
      <c r="W107" s="19"/>
      <c r="X107" s="20">
        <f t="shared" si="23"/>
        <v>6</v>
      </c>
      <c r="Y107" s="20" t="e">
        <f>K107+L107+#REF!</f>
        <v>#REF!</v>
      </c>
    </row>
    <row r="108" spans="1:25">
      <c r="A108" s="62">
        <v>2852</v>
      </c>
      <c r="B108" s="76" t="s">
        <v>294</v>
      </c>
      <c r="C108" s="62" t="s">
        <v>98</v>
      </c>
      <c r="D108" s="63" t="s">
        <v>184</v>
      </c>
      <c r="E108" s="65">
        <v>25</v>
      </c>
      <c r="F108" s="67">
        <v>24</v>
      </c>
      <c r="G108" s="65">
        <v>0</v>
      </c>
      <c r="H108" s="64">
        <v>24</v>
      </c>
      <c r="I108" s="64">
        <f>(F108*30)+(G108*30)</f>
        <v>720</v>
      </c>
      <c r="J108" s="64">
        <f t="shared" si="19"/>
        <v>720</v>
      </c>
      <c r="K108" s="64">
        <v>0</v>
      </c>
      <c r="L108" s="64">
        <v>25</v>
      </c>
      <c r="M108" s="64">
        <v>0</v>
      </c>
      <c r="N108" s="64">
        <v>0</v>
      </c>
      <c r="O108" s="64">
        <v>25</v>
      </c>
      <c r="P108" s="64">
        <v>0</v>
      </c>
      <c r="Q108" s="64">
        <v>0</v>
      </c>
      <c r="R108" s="72">
        <f t="shared" si="21"/>
        <v>125</v>
      </c>
      <c r="S108" s="72">
        <f t="shared" si="16"/>
        <v>792.00000000000011</v>
      </c>
      <c r="T108" s="65">
        <f t="shared" si="24"/>
        <v>75</v>
      </c>
      <c r="U108" s="72">
        <f t="shared" si="22"/>
        <v>75</v>
      </c>
      <c r="V108" s="66">
        <f t="shared" si="20"/>
        <v>98</v>
      </c>
      <c r="W108" s="19"/>
      <c r="X108" s="20">
        <f t="shared" si="23"/>
        <v>25</v>
      </c>
      <c r="Y108" s="26" t="e">
        <f>K108+L108+#REF!</f>
        <v>#REF!</v>
      </c>
    </row>
    <row r="109" spans="1:25" ht="24">
      <c r="A109" s="62">
        <v>2864</v>
      </c>
      <c r="B109" s="76" t="s">
        <v>295</v>
      </c>
      <c r="C109" s="62" t="s">
        <v>296</v>
      </c>
      <c r="D109" s="63" t="s">
        <v>177</v>
      </c>
      <c r="E109" s="65">
        <v>2</v>
      </c>
      <c r="F109" s="67">
        <v>2</v>
      </c>
      <c r="G109" s="65">
        <v>0</v>
      </c>
      <c r="H109" s="64">
        <v>2</v>
      </c>
      <c r="I109" s="64">
        <f>30*((F109*(F109+1))/2)</f>
        <v>90</v>
      </c>
      <c r="J109" s="64">
        <f t="shared" si="19"/>
        <v>60</v>
      </c>
      <c r="K109" s="64">
        <v>2</v>
      </c>
      <c r="L109" s="64">
        <v>0</v>
      </c>
      <c r="M109" s="64">
        <v>0</v>
      </c>
      <c r="N109" s="64">
        <v>2</v>
      </c>
      <c r="O109" s="64">
        <v>0</v>
      </c>
      <c r="P109" s="64">
        <v>0</v>
      </c>
      <c r="Q109" s="64">
        <v>0</v>
      </c>
      <c r="R109" s="72">
        <f t="shared" si="21"/>
        <v>5</v>
      </c>
      <c r="S109" s="72">
        <f t="shared" si="16"/>
        <v>66</v>
      </c>
      <c r="T109" s="65">
        <f t="shared" si="24"/>
        <v>6</v>
      </c>
      <c r="U109" s="72">
        <f t="shared" si="22"/>
        <v>6</v>
      </c>
      <c r="V109" s="66">
        <f t="shared" si="20"/>
        <v>99</v>
      </c>
      <c r="W109" s="19"/>
      <c r="Y109" s="26"/>
    </row>
    <row r="110" spans="1:25">
      <c r="A110" s="62">
        <v>2876</v>
      </c>
      <c r="B110" s="76" t="s">
        <v>297</v>
      </c>
      <c r="C110" s="62" t="s">
        <v>251</v>
      </c>
      <c r="D110" s="63" t="s">
        <v>184</v>
      </c>
      <c r="E110" s="64">
        <v>5</v>
      </c>
      <c r="F110" s="68">
        <v>3</v>
      </c>
      <c r="G110" s="65">
        <v>0</v>
      </c>
      <c r="H110" s="64">
        <v>5</v>
      </c>
      <c r="I110" s="64">
        <f>(F110*30)+(G110*30)</f>
        <v>90</v>
      </c>
      <c r="J110" s="64">
        <f t="shared" si="19"/>
        <v>150</v>
      </c>
      <c r="K110" s="64">
        <v>0</v>
      </c>
      <c r="L110" s="64">
        <v>0</v>
      </c>
      <c r="M110" s="64">
        <v>5</v>
      </c>
      <c r="N110" s="64">
        <v>0</v>
      </c>
      <c r="O110" s="64">
        <v>5</v>
      </c>
      <c r="P110" s="64">
        <v>0</v>
      </c>
      <c r="Q110" s="64">
        <v>0</v>
      </c>
      <c r="R110" s="64">
        <f t="shared" si="21"/>
        <v>30</v>
      </c>
      <c r="S110" s="64">
        <f t="shared" si="16"/>
        <v>165</v>
      </c>
      <c r="T110" s="65">
        <f t="shared" si="24"/>
        <v>15</v>
      </c>
      <c r="U110" s="64">
        <f t="shared" si="22"/>
        <v>15</v>
      </c>
      <c r="V110" s="66">
        <f t="shared" si="20"/>
        <v>100</v>
      </c>
      <c r="W110" s="19"/>
      <c r="X110" s="20">
        <f t="shared" ref="X110:X159" si="25">N110+O110+P110+Q110</f>
        <v>5</v>
      </c>
      <c r="Y110" s="26" t="e">
        <f>K110+L110+#REF!</f>
        <v>#REF!</v>
      </c>
    </row>
    <row r="111" spans="1:25" ht="24">
      <c r="A111" s="62">
        <v>2895</v>
      </c>
      <c r="B111" s="76" t="s">
        <v>298</v>
      </c>
      <c r="C111" s="62" t="s">
        <v>19</v>
      </c>
      <c r="D111" s="63" t="s">
        <v>177</v>
      </c>
      <c r="E111" s="64">
        <v>11</v>
      </c>
      <c r="F111" s="68">
        <v>11</v>
      </c>
      <c r="G111" s="65">
        <v>0</v>
      </c>
      <c r="H111" s="64">
        <v>11</v>
      </c>
      <c r="I111" s="64">
        <f>30*((F111*(F111+1))/2)</f>
        <v>1980</v>
      </c>
      <c r="J111" s="64">
        <f t="shared" si="19"/>
        <v>330</v>
      </c>
      <c r="K111" s="64">
        <v>0</v>
      </c>
      <c r="L111" s="64">
        <v>0</v>
      </c>
      <c r="M111" s="64">
        <v>0</v>
      </c>
      <c r="N111" s="64">
        <v>11</v>
      </c>
      <c r="O111" s="64">
        <v>0</v>
      </c>
      <c r="P111" s="64">
        <v>0</v>
      </c>
      <c r="Q111" s="64">
        <v>0</v>
      </c>
      <c r="R111" s="64">
        <f t="shared" si="21"/>
        <v>0</v>
      </c>
      <c r="S111" s="64">
        <f t="shared" si="16"/>
        <v>363.00000000000006</v>
      </c>
      <c r="T111" s="65">
        <f t="shared" si="24"/>
        <v>33</v>
      </c>
      <c r="U111" s="64">
        <f t="shared" si="22"/>
        <v>33</v>
      </c>
      <c r="V111" s="66">
        <f t="shared" si="20"/>
        <v>101</v>
      </c>
      <c r="W111" s="19"/>
      <c r="X111" s="20">
        <f t="shared" si="25"/>
        <v>11</v>
      </c>
      <c r="Y111" s="20" t="e">
        <f>K111+L111+#REF!</f>
        <v>#REF!</v>
      </c>
    </row>
    <row r="112" spans="1:25" ht="24">
      <c r="A112" s="62">
        <v>2921</v>
      </c>
      <c r="B112" s="76" t="s">
        <v>299</v>
      </c>
      <c r="C112" s="62" t="s">
        <v>86</v>
      </c>
      <c r="D112" s="63" t="s">
        <v>177</v>
      </c>
      <c r="E112" s="64">
        <v>3</v>
      </c>
      <c r="F112" s="68">
        <v>3</v>
      </c>
      <c r="G112" s="65">
        <v>0</v>
      </c>
      <c r="H112" s="64">
        <v>3</v>
      </c>
      <c r="I112" s="64">
        <f>30*((F112*(F112+1))/2)</f>
        <v>180</v>
      </c>
      <c r="J112" s="64">
        <f t="shared" si="19"/>
        <v>90</v>
      </c>
      <c r="K112" s="64">
        <v>3</v>
      </c>
      <c r="L112" s="64">
        <v>0</v>
      </c>
      <c r="M112" s="64">
        <v>0</v>
      </c>
      <c r="N112" s="64">
        <v>3</v>
      </c>
      <c r="O112" s="64">
        <v>0</v>
      </c>
      <c r="P112" s="64">
        <v>0</v>
      </c>
      <c r="Q112" s="64">
        <v>0</v>
      </c>
      <c r="R112" s="64">
        <f t="shared" si="21"/>
        <v>7.5</v>
      </c>
      <c r="S112" s="64">
        <f t="shared" si="16"/>
        <v>99.000000000000014</v>
      </c>
      <c r="T112" s="65">
        <f t="shared" si="24"/>
        <v>9</v>
      </c>
      <c r="U112" s="64">
        <f t="shared" si="22"/>
        <v>9</v>
      </c>
      <c r="V112" s="66">
        <f t="shared" si="20"/>
        <v>102</v>
      </c>
      <c r="W112" s="19"/>
      <c r="X112" s="20">
        <f t="shared" si="25"/>
        <v>3</v>
      </c>
      <c r="Y112" s="20" t="e">
        <f>K112+L112+#REF!</f>
        <v>#REF!</v>
      </c>
    </row>
    <row r="113" spans="1:25">
      <c r="A113" s="62">
        <v>2931</v>
      </c>
      <c r="B113" s="76" t="s">
        <v>300</v>
      </c>
      <c r="C113" s="62" t="s">
        <v>301</v>
      </c>
      <c r="D113" s="63" t="s">
        <v>184</v>
      </c>
      <c r="E113" s="64">
        <v>4</v>
      </c>
      <c r="F113" s="68">
        <v>4</v>
      </c>
      <c r="G113" s="65">
        <v>0</v>
      </c>
      <c r="H113" s="64">
        <v>4</v>
      </c>
      <c r="I113" s="64">
        <f>(F113*30)+(G113*30)</f>
        <v>120</v>
      </c>
      <c r="J113" s="64">
        <f t="shared" si="19"/>
        <v>120</v>
      </c>
      <c r="K113" s="64">
        <v>4</v>
      </c>
      <c r="L113" s="64">
        <v>0</v>
      </c>
      <c r="M113" s="64">
        <v>0</v>
      </c>
      <c r="N113" s="64">
        <v>4</v>
      </c>
      <c r="O113" s="64">
        <v>0</v>
      </c>
      <c r="P113" s="64">
        <v>0</v>
      </c>
      <c r="Q113" s="64">
        <v>0</v>
      </c>
      <c r="R113" s="64">
        <f t="shared" si="21"/>
        <v>10</v>
      </c>
      <c r="S113" s="64">
        <f t="shared" si="16"/>
        <v>132</v>
      </c>
      <c r="T113" s="65">
        <f t="shared" si="24"/>
        <v>12</v>
      </c>
      <c r="U113" s="64">
        <f t="shared" si="22"/>
        <v>12</v>
      </c>
      <c r="V113" s="66">
        <f t="shared" si="20"/>
        <v>103</v>
      </c>
      <c r="W113" s="19"/>
      <c r="X113" s="20">
        <f t="shared" si="25"/>
        <v>4</v>
      </c>
      <c r="Y113" s="26" t="e">
        <f>K113+L113+#REF!</f>
        <v>#REF!</v>
      </c>
    </row>
    <row r="114" spans="1:25">
      <c r="A114" s="62">
        <v>2935</v>
      </c>
      <c r="B114" s="76" t="s">
        <v>302</v>
      </c>
      <c r="C114" s="62" t="s">
        <v>49</v>
      </c>
      <c r="D114" s="63" t="s">
        <v>184</v>
      </c>
      <c r="E114" s="64">
        <v>1</v>
      </c>
      <c r="F114" s="68">
        <v>0</v>
      </c>
      <c r="G114" s="65">
        <v>0</v>
      </c>
      <c r="H114" s="64">
        <v>1</v>
      </c>
      <c r="I114" s="64">
        <f>(F114*30)+(G114*30)</f>
        <v>0</v>
      </c>
      <c r="J114" s="64">
        <f t="shared" si="19"/>
        <v>30</v>
      </c>
      <c r="K114" s="64">
        <v>1</v>
      </c>
      <c r="L114" s="64">
        <v>0</v>
      </c>
      <c r="M114" s="64">
        <v>0</v>
      </c>
      <c r="N114" s="64">
        <v>1</v>
      </c>
      <c r="O114" s="64">
        <v>0</v>
      </c>
      <c r="P114" s="64">
        <v>0</v>
      </c>
      <c r="Q114" s="64">
        <v>0</v>
      </c>
      <c r="R114" s="64">
        <f t="shared" si="21"/>
        <v>2.5</v>
      </c>
      <c r="S114" s="64">
        <f t="shared" si="16"/>
        <v>33</v>
      </c>
      <c r="T114" s="65">
        <f t="shared" si="24"/>
        <v>3</v>
      </c>
      <c r="U114" s="64">
        <f t="shared" si="22"/>
        <v>3</v>
      </c>
      <c r="V114" s="66">
        <f t="shared" si="20"/>
        <v>104</v>
      </c>
      <c r="W114" s="19"/>
      <c r="X114" s="20">
        <f t="shared" si="25"/>
        <v>1</v>
      </c>
      <c r="Y114" s="26" t="e">
        <f>K114+L114+#REF!</f>
        <v>#REF!</v>
      </c>
    </row>
    <row r="115" spans="1:25" s="41" customFormat="1" ht="24">
      <c r="A115" s="62">
        <v>2982</v>
      </c>
      <c r="B115" s="76" t="s">
        <v>303</v>
      </c>
      <c r="C115" s="62" t="s">
        <v>49</v>
      </c>
      <c r="D115" s="62" t="s">
        <v>177</v>
      </c>
      <c r="E115" s="64">
        <v>2</v>
      </c>
      <c r="F115" s="68">
        <v>2</v>
      </c>
      <c r="G115" s="65">
        <v>0</v>
      </c>
      <c r="H115" s="65">
        <v>2</v>
      </c>
      <c r="I115" s="64">
        <f>30*((F115*(F115+1))/2)</f>
        <v>90</v>
      </c>
      <c r="J115" s="64">
        <f t="shared" si="19"/>
        <v>60</v>
      </c>
      <c r="K115" s="65">
        <v>2</v>
      </c>
      <c r="L115" s="65">
        <v>0</v>
      </c>
      <c r="M115" s="65">
        <v>0</v>
      </c>
      <c r="N115" s="65">
        <v>2</v>
      </c>
      <c r="O115" s="65">
        <v>0</v>
      </c>
      <c r="P115" s="65">
        <v>0</v>
      </c>
      <c r="Q115" s="65">
        <v>0</v>
      </c>
      <c r="R115" s="64">
        <f t="shared" si="21"/>
        <v>5</v>
      </c>
      <c r="S115" s="64">
        <f t="shared" si="16"/>
        <v>66</v>
      </c>
      <c r="T115" s="65">
        <f t="shared" si="24"/>
        <v>6</v>
      </c>
      <c r="U115" s="64">
        <f t="shared" si="22"/>
        <v>6</v>
      </c>
      <c r="V115" s="66">
        <f t="shared" si="20"/>
        <v>105</v>
      </c>
      <c r="W115" s="38"/>
      <c r="X115" s="39">
        <f t="shared" si="25"/>
        <v>2</v>
      </c>
      <c r="Y115" s="39" t="e">
        <f>K115+L115+#REF!</f>
        <v>#REF!</v>
      </c>
    </row>
    <row r="116" spans="1:25" ht="24">
      <c r="A116" s="62">
        <v>3044</v>
      </c>
      <c r="B116" s="76" t="s">
        <v>304</v>
      </c>
      <c r="C116" s="62" t="s">
        <v>305</v>
      </c>
      <c r="D116" s="63" t="s">
        <v>177</v>
      </c>
      <c r="E116" s="64">
        <v>6</v>
      </c>
      <c r="F116" s="68">
        <v>6</v>
      </c>
      <c r="G116" s="65">
        <v>0</v>
      </c>
      <c r="H116" s="64">
        <v>8</v>
      </c>
      <c r="I116" s="64">
        <f>30*((F116*(F116+1))/2)</f>
        <v>630</v>
      </c>
      <c r="J116" s="64">
        <f t="shared" si="19"/>
        <v>240</v>
      </c>
      <c r="K116" s="64">
        <v>0</v>
      </c>
      <c r="L116" s="64">
        <v>0</v>
      </c>
      <c r="M116" s="64">
        <v>0</v>
      </c>
      <c r="N116" s="64">
        <v>6</v>
      </c>
      <c r="O116" s="64">
        <v>0</v>
      </c>
      <c r="P116" s="64">
        <v>0</v>
      </c>
      <c r="Q116" s="64">
        <v>0</v>
      </c>
      <c r="R116" s="64">
        <f t="shared" si="21"/>
        <v>0</v>
      </c>
      <c r="S116" s="64">
        <f t="shared" si="16"/>
        <v>264</v>
      </c>
      <c r="T116" s="65">
        <f t="shared" si="24"/>
        <v>18</v>
      </c>
      <c r="U116" s="64">
        <f t="shared" si="22"/>
        <v>18</v>
      </c>
      <c r="V116" s="66">
        <f t="shared" si="20"/>
        <v>106</v>
      </c>
      <c r="W116" s="19"/>
      <c r="X116" s="20">
        <f t="shared" si="25"/>
        <v>6</v>
      </c>
      <c r="Y116" s="20" t="e">
        <f>K116+L116+#REF!</f>
        <v>#REF!</v>
      </c>
    </row>
    <row r="117" spans="1:25" s="41" customFormat="1" ht="24">
      <c r="A117" s="69">
        <v>3067</v>
      </c>
      <c r="B117" s="76" t="s">
        <v>306</v>
      </c>
      <c r="C117" s="62" t="s">
        <v>307</v>
      </c>
      <c r="D117" s="73" t="s">
        <v>184</v>
      </c>
      <c r="E117" s="64">
        <v>4</v>
      </c>
      <c r="F117" s="68">
        <v>0</v>
      </c>
      <c r="G117" s="64">
        <v>0</v>
      </c>
      <c r="H117" s="64">
        <v>3</v>
      </c>
      <c r="I117" s="64">
        <f t="shared" ref="I117:I122" si="26">(F117*30)+(G117*30)</f>
        <v>0</v>
      </c>
      <c r="J117" s="64">
        <f t="shared" si="19"/>
        <v>90</v>
      </c>
      <c r="K117" s="64">
        <v>0</v>
      </c>
      <c r="L117" s="64">
        <v>4</v>
      </c>
      <c r="M117" s="64">
        <v>0</v>
      </c>
      <c r="N117" s="64">
        <v>4</v>
      </c>
      <c r="O117" s="64">
        <v>0</v>
      </c>
      <c r="P117" s="64">
        <v>0</v>
      </c>
      <c r="Q117" s="64">
        <v>0</v>
      </c>
      <c r="R117" s="64">
        <f t="shared" si="21"/>
        <v>20</v>
      </c>
      <c r="S117" s="64">
        <f t="shared" si="16"/>
        <v>99.000000000000014</v>
      </c>
      <c r="T117" s="64">
        <f t="shared" si="24"/>
        <v>12</v>
      </c>
      <c r="U117" s="64">
        <f t="shared" si="22"/>
        <v>12</v>
      </c>
      <c r="V117" s="66">
        <f t="shared" si="20"/>
        <v>107</v>
      </c>
      <c r="W117" s="38"/>
      <c r="X117" s="39">
        <f t="shared" si="25"/>
        <v>4</v>
      </c>
      <c r="Y117" s="39" t="e">
        <f>K117+L117+#REF!</f>
        <v>#REF!</v>
      </c>
    </row>
    <row r="118" spans="1:25" s="41" customFormat="1" ht="15">
      <c r="A118" s="69">
        <v>3107</v>
      </c>
      <c r="B118" s="76" t="s">
        <v>1176</v>
      </c>
      <c r="C118" s="62" t="s">
        <v>15</v>
      </c>
      <c r="D118" s="73" t="s">
        <v>177</v>
      </c>
      <c r="E118" s="64">
        <v>2</v>
      </c>
      <c r="F118" s="68">
        <v>0</v>
      </c>
      <c r="G118" s="64">
        <v>1</v>
      </c>
      <c r="H118" s="64">
        <v>2</v>
      </c>
      <c r="I118" s="64">
        <f t="shared" si="26"/>
        <v>30</v>
      </c>
      <c r="J118" s="64">
        <v>67</v>
      </c>
      <c r="K118" s="64">
        <v>0</v>
      </c>
      <c r="L118" s="64">
        <v>0</v>
      </c>
      <c r="M118" s="64">
        <v>2</v>
      </c>
      <c r="N118" s="64">
        <v>0</v>
      </c>
      <c r="O118" s="64">
        <v>0</v>
      </c>
      <c r="P118" s="64">
        <v>0</v>
      </c>
      <c r="Q118" s="64">
        <v>0</v>
      </c>
      <c r="R118" s="64">
        <v>4</v>
      </c>
      <c r="S118" s="64">
        <v>67</v>
      </c>
      <c r="T118" s="64">
        <v>0</v>
      </c>
      <c r="U118" s="64">
        <v>9</v>
      </c>
      <c r="V118" s="66"/>
      <c r="W118" s="38"/>
      <c r="X118" s="39"/>
      <c r="Y118" s="39"/>
    </row>
    <row r="119" spans="1:25" s="41" customFormat="1" ht="15">
      <c r="A119" s="69">
        <v>3151</v>
      </c>
      <c r="B119" s="76" t="s">
        <v>308</v>
      </c>
      <c r="C119" s="62" t="s">
        <v>251</v>
      </c>
      <c r="D119" s="73" t="s">
        <v>184</v>
      </c>
      <c r="E119" s="64">
        <v>1</v>
      </c>
      <c r="F119" s="68">
        <v>0</v>
      </c>
      <c r="G119" s="64">
        <v>1</v>
      </c>
      <c r="H119" s="64">
        <v>1</v>
      </c>
      <c r="I119" s="64">
        <f t="shared" si="26"/>
        <v>30</v>
      </c>
      <c r="J119" s="64">
        <f t="shared" si="19"/>
        <v>30</v>
      </c>
      <c r="K119" s="64">
        <v>1</v>
      </c>
      <c r="L119" s="64">
        <v>0</v>
      </c>
      <c r="M119" s="64">
        <v>0</v>
      </c>
      <c r="N119" s="64">
        <v>1</v>
      </c>
      <c r="O119" s="64">
        <v>0</v>
      </c>
      <c r="P119" s="64">
        <v>0</v>
      </c>
      <c r="Q119" s="64">
        <v>0</v>
      </c>
      <c r="R119" s="64">
        <f t="shared" si="21"/>
        <v>2.5</v>
      </c>
      <c r="S119" s="64">
        <f t="shared" si="16"/>
        <v>33</v>
      </c>
      <c r="T119" s="64">
        <f>E119*3</f>
        <v>3</v>
      </c>
      <c r="U119" s="64">
        <f>(E119*3)</f>
        <v>3</v>
      </c>
      <c r="V119" s="66">
        <f>V117+1</f>
        <v>108</v>
      </c>
      <c r="W119" s="38"/>
      <c r="X119" s="39">
        <f t="shared" si="25"/>
        <v>1</v>
      </c>
      <c r="Y119" s="39"/>
    </row>
    <row r="120" spans="1:25" ht="24">
      <c r="A120" s="62">
        <v>3221</v>
      </c>
      <c r="B120" s="76" t="s">
        <v>309</v>
      </c>
      <c r="C120" s="62" t="s">
        <v>92</v>
      </c>
      <c r="D120" s="63" t="s">
        <v>184</v>
      </c>
      <c r="E120" s="64">
        <v>6</v>
      </c>
      <c r="F120" s="68">
        <v>5</v>
      </c>
      <c r="G120" s="65">
        <v>0</v>
      </c>
      <c r="H120" s="64">
        <v>5</v>
      </c>
      <c r="I120" s="64">
        <f t="shared" si="26"/>
        <v>150</v>
      </c>
      <c r="J120" s="64">
        <f t="shared" si="19"/>
        <v>150</v>
      </c>
      <c r="K120" s="64">
        <v>0</v>
      </c>
      <c r="L120" s="64">
        <v>6</v>
      </c>
      <c r="M120" s="64">
        <v>0</v>
      </c>
      <c r="N120" s="64">
        <v>0</v>
      </c>
      <c r="O120" s="64">
        <v>0</v>
      </c>
      <c r="P120" s="64">
        <v>6</v>
      </c>
      <c r="Q120" s="64">
        <v>0</v>
      </c>
      <c r="R120" s="64">
        <f t="shared" si="21"/>
        <v>30</v>
      </c>
      <c r="S120" s="64">
        <f t="shared" si="16"/>
        <v>165</v>
      </c>
      <c r="T120" s="65">
        <f>E120*3</f>
        <v>18</v>
      </c>
      <c r="U120" s="64">
        <f>(E120*3)</f>
        <v>18</v>
      </c>
      <c r="V120" s="66">
        <f t="shared" si="20"/>
        <v>109</v>
      </c>
      <c r="W120" s="19"/>
      <c r="X120" s="20">
        <f t="shared" si="25"/>
        <v>6</v>
      </c>
      <c r="Y120" s="26" t="e">
        <f>K120+L120+#REF!</f>
        <v>#REF!</v>
      </c>
    </row>
    <row r="121" spans="1:25">
      <c r="A121" s="62">
        <v>3304</v>
      </c>
      <c r="B121" s="76" t="s">
        <v>310</v>
      </c>
      <c r="C121" s="62" t="s">
        <v>98</v>
      </c>
      <c r="D121" s="63" t="s">
        <v>184</v>
      </c>
      <c r="E121" s="64">
        <v>8</v>
      </c>
      <c r="F121" s="68">
        <v>0</v>
      </c>
      <c r="G121" s="65">
        <v>0</v>
      </c>
      <c r="H121" s="64">
        <v>8</v>
      </c>
      <c r="I121" s="64">
        <f t="shared" si="26"/>
        <v>0</v>
      </c>
      <c r="J121" s="64">
        <f t="shared" si="19"/>
        <v>240</v>
      </c>
      <c r="K121" s="64">
        <v>8</v>
      </c>
      <c r="L121" s="64">
        <v>0</v>
      </c>
      <c r="M121" s="64">
        <v>0</v>
      </c>
      <c r="N121" s="64">
        <v>8</v>
      </c>
      <c r="O121" s="64">
        <v>0</v>
      </c>
      <c r="P121" s="64">
        <v>0</v>
      </c>
      <c r="Q121" s="64">
        <v>0</v>
      </c>
      <c r="R121" s="64">
        <f t="shared" si="21"/>
        <v>20</v>
      </c>
      <c r="S121" s="64">
        <f t="shared" si="16"/>
        <v>264</v>
      </c>
      <c r="T121" s="65">
        <f>E121*3</f>
        <v>24</v>
      </c>
      <c r="U121" s="64">
        <f>(E121*3)</f>
        <v>24</v>
      </c>
      <c r="V121" s="66">
        <f t="shared" si="20"/>
        <v>110</v>
      </c>
      <c r="W121" s="19"/>
      <c r="X121" s="20">
        <f t="shared" si="25"/>
        <v>8</v>
      </c>
      <c r="Y121" s="26" t="e">
        <f>K121+L121+#REF!</f>
        <v>#REF!</v>
      </c>
    </row>
    <row r="122" spans="1:25">
      <c r="A122" s="62">
        <v>3343</v>
      </c>
      <c r="B122" s="76" t="s">
        <v>1177</v>
      </c>
      <c r="C122" s="62" t="s">
        <v>15</v>
      </c>
      <c r="D122" s="63" t="s">
        <v>177</v>
      </c>
      <c r="E122" s="64">
        <v>5</v>
      </c>
      <c r="F122" s="68">
        <v>0</v>
      </c>
      <c r="G122" s="65">
        <v>5</v>
      </c>
      <c r="H122" s="64">
        <v>5</v>
      </c>
      <c r="I122" s="64">
        <f t="shared" si="26"/>
        <v>150</v>
      </c>
      <c r="J122" s="64">
        <v>150</v>
      </c>
      <c r="K122" s="64">
        <v>5</v>
      </c>
      <c r="L122" s="64">
        <v>0</v>
      </c>
      <c r="M122" s="64">
        <v>0</v>
      </c>
      <c r="N122" s="64">
        <v>0</v>
      </c>
      <c r="O122" s="64">
        <v>0</v>
      </c>
      <c r="P122" s="64">
        <v>0</v>
      </c>
      <c r="Q122" s="64">
        <v>0</v>
      </c>
      <c r="R122" s="64">
        <v>10</v>
      </c>
      <c r="S122" s="64">
        <v>150</v>
      </c>
      <c r="T122" s="65">
        <v>0</v>
      </c>
      <c r="U122" s="64">
        <v>21</v>
      </c>
      <c r="V122" s="66"/>
      <c r="W122" s="19"/>
      <c r="Y122" s="26"/>
    </row>
    <row r="123" spans="1:25">
      <c r="A123" s="62">
        <v>3344</v>
      </c>
      <c r="B123" s="76" t="s">
        <v>311</v>
      </c>
      <c r="C123" s="62" t="s">
        <v>312</v>
      </c>
      <c r="D123" s="63" t="s">
        <v>177</v>
      </c>
      <c r="E123" s="64">
        <v>2</v>
      </c>
      <c r="F123" s="68">
        <v>2</v>
      </c>
      <c r="G123" s="65">
        <v>0</v>
      </c>
      <c r="H123" s="64">
        <v>2</v>
      </c>
      <c r="I123" s="64">
        <f t="shared" ref="I123:I129" si="27">30*((F123*(F123+1))/2)</f>
        <v>90</v>
      </c>
      <c r="J123" s="64">
        <f t="shared" si="19"/>
        <v>60</v>
      </c>
      <c r="K123" s="64">
        <v>2</v>
      </c>
      <c r="L123" s="64">
        <v>0</v>
      </c>
      <c r="M123" s="64">
        <v>0</v>
      </c>
      <c r="N123" s="64">
        <v>2</v>
      </c>
      <c r="O123" s="64">
        <v>0</v>
      </c>
      <c r="P123" s="64">
        <v>0</v>
      </c>
      <c r="Q123" s="64">
        <v>0</v>
      </c>
      <c r="R123" s="64">
        <f t="shared" si="21"/>
        <v>5</v>
      </c>
      <c r="S123" s="64">
        <f t="shared" si="16"/>
        <v>66</v>
      </c>
      <c r="T123" s="65">
        <f t="shared" ref="T123:T154" si="28">E123*3</f>
        <v>6</v>
      </c>
      <c r="U123" s="64">
        <f t="shared" ref="U123:U154" si="29">(E123*3)</f>
        <v>6</v>
      </c>
      <c r="V123" s="66">
        <f>V121+1</f>
        <v>111</v>
      </c>
      <c r="W123" s="19"/>
      <c r="X123" s="20">
        <f t="shared" si="25"/>
        <v>2</v>
      </c>
      <c r="Y123" s="20" t="e">
        <f>K123+L123+#REF!</f>
        <v>#REF!</v>
      </c>
    </row>
    <row r="124" spans="1:25" s="41" customFormat="1" ht="15">
      <c r="A124" s="752">
        <v>3379</v>
      </c>
      <c r="B124" s="77" t="s">
        <v>313</v>
      </c>
      <c r="C124" s="73" t="s">
        <v>22</v>
      </c>
      <c r="D124" s="73" t="s">
        <v>177</v>
      </c>
      <c r="E124" s="64">
        <v>1</v>
      </c>
      <c r="F124" s="68">
        <v>1</v>
      </c>
      <c r="G124" s="64">
        <v>0</v>
      </c>
      <c r="H124" s="64">
        <v>1</v>
      </c>
      <c r="I124" s="64">
        <f t="shared" si="27"/>
        <v>30</v>
      </c>
      <c r="J124" s="64">
        <f t="shared" si="19"/>
        <v>30</v>
      </c>
      <c r="K124" s="64">
        <v>1</v>
      </c>
      <c r="L124" s="64">
        <v>0</v>
      </c>
      <c r="M124" s="64">
        <v>0</v>
      </c>
      <c r="N124" s="64">
        <v>1</v>
      </c>
      <c r="O124" s="64">
        <v>0</v>
      </c>
      <c r="P124" s="64">
        <v>0</v>
      </c>
      <c r="Q124" s="64">
        <v>0</v>
      </c>
      <c r="R124" s="64">
        <f t="shared" si="21"/>
        <v>2.5</v>
      </c>
      <c r="S124" s="64">
        <f t="shared" si="16"/>
        <v>33</v>
      </c>
      <c r="T124" s="64">
        <f t="shared" si="28"/>
        <v>3</v>
      </c>
      <c r="U124" s="64">
        <f t="shared" si="29"/>
        <v>3</v>
      </c>
      <c r="V124" s="66">
        <f t="shared" si="20"/>
        <v>112</v>
      </c>
      <c r="W124" s="38"/>
      <c r="X124" s="39">
        <f t="shared" si="25"/>
        <v>1</v>
      </c>
      <c r="Y124" s="39" t="e">
        <f>K124+L124+#REF!</f>
        <v>#REF!</v>
      </c>
    </row>
    <row r="125" spans="1:25">
      <c r="A125" s="62">
        <v>3424</v>
      </c>
      <c r="B125" s="76" t="s">
        <v>314</v>
      </c>
      <c r="C125" s="62" t="s">
        <v>4</v>
      </c>
      <c r="D125" s="63" t="s">
        <v>177</v>
      </c>
      <c r="E125" s="64">
        <v>3</v>
      </c>
      <c r="F125" s="68">
        <v>3</v>
      </c>
      <c r="G125" s="65">
        <v>0</v>
      </c>
      <c r="H125" s="64">
        <v>3</v>
      </c>
      <c r="I125" s="64">
        <f t="shared" si="27"/>
        <v>180</v>
      </c>
      <c r="J125" s="64">
        <f t="shared" si="19"/>
        <v>90</v>
      </c>
      <c r="K125" s="64">
        <v>0</v>
      </c>
      <c r="L125" s="64">
        <v>0</v>
      </c>
      <c r="M125" s="64">
        <v>0</v>
      </c>
      <c r="N125" s="64">
        <v>3</v>
      </c>
      <c r="O125" s="64">
        <v>0</v>
      </c>
      <c r="P125" s="64">
        <v>0</v>
      </c>
      <c r="Q125" s="64">
        <v>0</v>
      </c>
      <c r="R125" s="64">
        <f t="shared" si="21"/>
        <v>0</v>
      </c>
      <c r="S125" s="64">
        <f t="shared" si="16"/>
        <v>99.000000000000014</v>
      </c>
      <c r="T125" s="65">
        <f t="shared" si="28"/>
        <v>9</v>
      </c>
      <c r="U125" s="64">
        <f t="shared" si="29"/>
        <v>9</v>
      </c>
      <c r="V125" s="66">
        <f t="shared" si="20"/>
        <v>113</v>
      </c>
      <c r="W125" s="19"/>
      <c r="X125" s="20">
        <f t="shared" si="25"/>
        <v>3</v>
      </c>
      <c r="Y125" s="20" t="e">
        <f>K125+L125+#REF!</f>
        <v>#REF!</v>
      </c>
    </row>
    <row r="126" spans="1:25" ht="24">
      <c r="A126" s="62">
        <v>3425</v>
      </c>
      <c r="B126" s="76" t="s">
        <v>315</v>
      </c>
      <c r="C126" s="62" t="s">
        <v>4</v>
      </c>
      <c r="D126" s="63" t="s">
        <v>177</v>
      </c>
      <c r="E126" s="64">
        <v>5</v>
      </c>
      <c r="F126" s="68">
        <v>5</v>
      </c>
      <c r="G126" s="65">
        <v>0</v>
      </c>
      <c r="H126" s="64">
        <v>5</v>
      </c>
      <c r="I126" s="64">
        <f t="shared" si="27"/>
        <v>450</v>
      </c>
      <c r="J126" s="64">
        <f t="shared" si="19"/>
        <v>150</v>
      </c>
      <c r="K126" s="64">
        <v>5</v>
      </c>
      <c r="L126" s="64">
        <v>0</v>
      </c>
      <c r="M126" s="64">
        <v>0</v>
      </c>
      <c r="N126" s="64">
        <v>5</v>
      </c>
      <c r="O126" s="64">
        <v>0</v>
      </c>
      <c r="P126" s="64">
        <v>0</v>
      </c>
      <c r="Q126" s="64">
        <v>0</v>
      </c>
      <c r="R126" s="64">
        <f t="shared" si="21"/>
        <v>12.5</v>
      </c>
      <c r="S126" s="64">
        <f t="shared" si="16"/>
        <v>165</v>
      </c>
      <c r="T126" s="65">
        <f t="shared" si="28"/>
        <v>15</v>
      </c>
      <c r="U126" s="64">
        <f t="shared" si="29"/>
        <v>15</v>
      </c>
      <c r="V126" s="66">
        <f t="shared" si="20"/>
        <v>114</v>
      </c>
      <c r="W126" s="19"/>
      <c r="X126" s="20">
        <f t="shared" si="25"/>
        <v>5</v>
      </c>
      <c r="Y126" s="20" t="e">
        <f>K126+L126+#REF!</f>
        <v>#REF!</v>
      </c>
    </row>
    <row r="127" spans="1:25" ht="24">
      <c r="A127" s="62">
        <v>3436</v>
      </c>
      <c r="B127" s="76" t="s">
        <v>316</v>
      </c>
      <c r="C127" s="62" t="s">
        <v>49</v>
      </c>
      <c r="D127" s="63" t="s">
        <v>177</v>
      </c>
      <c r="E127" s="64">
        <v>3</v>
      </c>
      <c r="F127" s="68">
        <v>1</v>
      </c>
      <c r="G127" s="65">
        <v>0</v>
      </c>
      <c r="H127" s="64">
        <v>3</v>
      </c>
      <c r="I127" s="64">
        <f t="shared" si="27"/>
        <v>30</v>
      </c>
      <c r="J127" s="64">
        <f t="shared" si="19"/>
        <v>90</v>
      </c>
      <c r="K127" s="64">
        <v>2</v>
      </c>
      <c r="L127" s="64">
        <v>0</v>
      </c>
      <c r="M127" s="64">
        <v>0</v>
      </c>
      <c r="N127" s="64">
        <v>3</v>
      </c>
      <c r="O127" s="64">
        <v>0</v>
      </c>
      <c r="P127" s="64">
        <v>0</v>
      </c>
      <c r="Q127" s="64">
        <v>0</v>
      </c>
      <c r="R127" s="64">
        <f t="shared" si="21"/>
        <v>5</v>
      </c>
      <c r="S127" s="64">
        <f t="shared" si="16"/>
        <v>99.000000000000014</v>
      </c>
      <c r="T127" s="65">
        <f t="shared" si="28"/>
        <v>9</v>
      </c>
      <c r="U127" s="64">
        <f t="shared" si="29"/>
        <v>9</v>
      </c>
      <c r="V127" s="66">
        <f t="shared" si="20"/>
        <v>115</v>
      </c>
      <c r="W127" s="19"/>
      <c r="X127" s="20">
        <f t="shared" si="25"/>
        <v>3</v>
      </c>
      <c r="Y127" s="20" t="e">
        <f>K127+L127+#REF!</f>
        <v>#REF!</v>
      </c>
    </row>
    <row r="128" spans="1:25" ht="24">
      <c r="A128" s="62">
        <v>3448</v>
      </c>
      <c r="B128" s="76" t="s">
        <v>317</v>
      </c>
      <c r="C128" s="62" t="s">
        <v>19</v>
      </c>
      <c r="D128" s="63" t="s">
        <v>177</v>
      </c>
      <c r="E128" s="64">
        <v>6</v>
      </c>
      <c r="F128" s="68">
        <v>6</v>
      </c>
      <c r="G128" s="65">
        <v>0</v>
      </c>
      <c r="H128" s="64">
        <v>6</v>
      </c>
      <c r="I128" s="64">
        <f t="shared" si="27"/>
        <v>630</v>
      </c>
      <c r="J128" s="64">
        <f t="shared" si="19"/>
        <v>180</v>
      </c>
      <c r="K128" s="64">
        <v>6</v>
      </c>
      <c r="L128" s="64">
        <v>0</v>
      </c>
      <c r="M128" s="64">
        <v>0</v>
      </c>
      <c r="N128" s="64">
        <v>6</v>
      </c>
      <c r="O128" s="64">
        <v>0</v>
      </c>
      <c r="P128" s="64">
        <v>0</v>
      </c>
      <c r="Q128" s="64">
        <v>0</v>
      </c>
      <c r="R128" s="64">
        <f t="shared" si="21"/>
        <v>15</v>
      </c>
      <c r="S128" s="64">
        <f t="shared" si="16"/>
        <v>198.00000000000003</v>
      </c>
      <c r="T128" s="65">
        <f t="shared" si="28"/>
        <v>18</v>
      </c>
      <c r="U128" s="64">
        <f t="shared" si="29"/>
        <v>18</v>
      </c>
      <c r="V128" s="66">
        <f t="shared" si="20"/>
        <v>116</v>
      </c>
      <c r="W128" s="19"/>
      <c r="X128" s="20">
        <f t="shared" si="25"/>
        <v>6</v>
      </c>
      <c r="Y128" s="20" t="e">
        <f>K128+L128+#REF!</f>
        <v>#REF!</v>
      </c>
    </row>
    <row r="129" spans="1:25" ht="24">
      <c r="A129" s="62">
        <v>3453</v>
      </c>
      <c r="B129" s="76" t="s">
        <v>318</v>
      </c>
      <c r="C129" s="62" t="s">
        <v>27</v>
      </c>
      <c r="D129" s="63" t="s">
        <v>177</v>
      </c>
      <c r="E129" s="64">
        <v>9</v>
      </c>
      <c r="F129" s="68">
        <v>6</v>
      </c>
      <c r="G129" s="65">
        <v>0</v>
      </c>
      <c r="H129" s="64">
        <v>7</v>
      </c>
      <c r="I129" s="64">
        <f t="shared" si="27"/>
        <v>630</v>
      </c>
      <c r="J129" s="64">
        <f t="shared" si="19"/>
        <v>210</v>
      </c>
      <c r="K129" s="64">
        <v>9</v>
      </c>
      <c r="L129" s="64">
        <v>0</v>
      </c>
      <c r="M129" s="64">
        <v>0</v>
      </c>
      <c r="N129" s="64">
        <v>9</v>
      </c>
      <c r="O129" s="64">
        <v>0</v>
      </c>
      <c r="P129" s="64">
        <v>0</v>
      </c>
      <c r="Q129" s="64">
        <v>0</v>
      </c>
      <c r="R129" s="64">
        <f t="shared" si="21"/>
        <v>22.5</v>
      </c>
      <c r="S129" s="64">
        <f t="shared" si="16"/>
        <v>231.00000000000003</v>
      </c>
      <c r="T129" s="65">
        <f t="shared" si="28"/>
        <v>27</v>
      </c>
      <c r="U129" s="64">
        <f t="shared" si="29"/>
        <v>27</v>
      </c>
      <c r="V129" s="66">
        <f t="shared" si="20"/>
        <v>117</v>
      </c>
      <c r="W129" s="19"/>
      <c r="X129" s="20">
        <f t="shared" si="25"/>
        <v>9</v>
      </c>
      <c r="Y129" s="26" t="e">
        <f>K129+L129+#REF!</f>
        <v>#REF!</v>
      </c>
    </row>
    <row r="130" spans="1:25" ht="24">
      <c r="A130" s="62">
        <v>3470</v>
      </c>
      <c r="B130" s="76" t="s">
        <v>319</v>
      </c>
      <c r="C130" s="62" t="s">
        <v>320</v>
      </c>
      <c r="D130" s="63" t="s">
        <v>184</v>
      </c>
      <c r="E130" s="64">
        <v>5</v>
      </c>
      <c r="F130" s="68">
        <v>4</v>
      </c>
      <c r="G130" s="65">
        <v>0</v>
      </c>
      <c r="H130" s="64">
        <v>4</v>
      </c>
      <c r="I130" s="64">
        <f>(F130*30)+(G130*30)</f>
        <v>120</v>
      </c>
      <c r="J130" s="64">
        <f t="shared" si="19"/>
        <v>120</v>
      </c>
      <c r="K130" s="64">
        <v>5</v>
      </c>
      <c r="L130" s="64">
        <v>0</v>
      </c>
      <c r="M130" s="64">
        <v>0</v>
      </c>
      <c r="N130" s="64">
        <v>4</v>
      </c>
      <c r="O130" s="64">
        <v>0</v>
      </c>
      <c r="P130" s="64">
        <v>0</v>
      </c>
      <c r="Q130" s="64">
        <v>0</v>
      </c>
      <c r="R130" s="64">
        <f t="shared" si="21"/>
        <v>12.5</v>
      </c>
      <c r="S130" s="64">
        <f t="shared" si="16"/>
        <v>132</v>
      </c>
      <c r="T130" s="65">
        <f t="shared" si="28"/>
        <v>15</v>
      </c>
      <c r="U130" s="64">
        <f t="shared" si="29"/>
        <v>15</v>
      </c>
      <c r="V130" s="66">
        <f t="shared" si="20"/>
        <v>118</v>
      </c>
      <c r="W130" s="19"/>
      <c r="X130" s="20">
        <f t="shared" si="25"/>
        <v>4</v>
      </c>
      <c r="Y130" s="26" t="e">
        <f>K130+L130+#REF!</f>
        <v>#REF!</v>
      </c>
    </row>
    <row r="131" spans="1:25" s="41" customFormat="1">
      <c r="A131" s="62">
        <v>3478</v>
      </c>
      <c r="B131" s="76" t="s">
        <v>321</v>
      </c>
      <c r="C131" s="62" t="s">
        <v>77</v>
      </c>
      <c r="D131" s="63" t="s">
        <v>177</v>
      </c>
      <c r="E131" s="64">
        <v>1</v>
      </c>
      <c r="F131" s="68">
        <v>1</v>
      </c>
      <c r="G131" s="65">
        <v>0</v>
      </c>
      <c r="H131" s="64">
        <v>1</v>
      </c>
      <c r="I131" s="64">
        <f>30*((F131*(F131+1))/2)</f>
        <v>30</v>
      </c>
      <c r="J131" s="64">
        <f t="shared" si="19"/>
        <v>30</v>
      </c>
      <c r="K131" s="64">
        <v>0</v>
      </c>
      <c r="L131" s="64">
        <v>1</v>
      </c>
      <c r="M131" s="64">
        <v>0</v>
      </c>
      <c r="N131" s="64">
        <v>1</v>
      </c>
      <c r="O131" s="64">
        <v>1</v>
      </c>
      <c r="P131" s="64">
        <v>0</v>
      </c>
      <c r="Q131" s="64">
        <v>0</v>
      </c>
      <c r="R131" s="64">
        <f t="shared" si="21"/>
        <v>5</v>
      </c>
      <c r="S131" s="64">
        <f t="shared" si="16"/>
        <v>33</v>
      </c>
      <c r="T131" s="65">
        <f t="shared" si="28"/>
        <v>3</v>
      </c>
      <c r="U131" s="64">
        <f t="shared" si="29"/>
        <v>3</v>
      </c>
      <c r="V131" s="66">
        <f t="shared" si="20"/>
        <v>119</v>
      </c>
      <c r="W131" s="38"/>
      <c r="X131" s="39">
        <f t="shared" si="25"/>
        <v>2</v>
      </c>
      <c r="Y131" s="40" t="e">
        <f>K131+L131+#REF!</f>
        <v>#REF!</v>
      </c>
    </row>
    <row r="132" spans="1:25" ht="24">
      <c r="A132" s="62">
        <v>3504</v>
      </c>
      <c r="B132" s="76" t="s">
        <v>322</v>
      </c>
      <c r="C132" s="62" t="s">
        <v>203</v>
      </c>
      <c r="D132" s="63" t="s">
        <v>177</v>
      </c>
      <c r="E132" s="64">
        <v>6</v>
      </c>
      <c r="F132" s="68">
        <v>6</v>
      </c>
      <c r="G132" s="65">
        <v>0</v>
      </c>
      <c r="H132" s="64">
        <v>6</v>
      </c>
      <c r="I132" s="64">
        <f>30*((F132*(F132+1))/2)</f>
        <v>630</v>
      </c>
      <c r="J132" s="64">
        <f t="shared" si="19"/>
        <v>180</v>
      </c>
      <c r="K132" s="64">
        <v>6</v>
      </c>
      <c r="L132" s="64">
        <v>0</v>
      </c>
      <c r="M132" s="64">
        <v>0</v>
      </c>
      <c r="N132" s="64">
        <v>6</v>
      </c>
      <c r="O132" s="64">
        <v>0</v>
      </c>
      <c r="P132" s="64">
        <v>0</v>
      </c>
      <c r="Q132" s="64">
        <v>0</v>
      </c>
      <c r="R132" s="64">
        <f t="shared" si="21"/>
        <v>15</v>
      </c>
      <c r="S132" s="64">
        <f t="shared" si="16"/>
        <v>198.00000000000003</v>
      </c>
      <c r="T132" s="65">
        <f t="shared" si="28"/>
        <v>18</v>
      </c>
      <c r="U132" s="64">
        <f t="shared" si="29"/>
        <v>18</v>
      </c>
      <c r="V132" s="66">
        <f t="shared" si="20"/>
        <v>120</v>
      </c>
      <c r="W132" s="19"/>
      <c r="X132" s="20">
        <f t="shared" si="25"/>
        <v>6</v>
      </c>
      <c r="Y132" s="20" t="e">
        <f>K132+L132+#REF!</f>
        <v>#REF!</v>
      </c>
    </row>
    <row r="133" spans="1:25" ht="24">
      <c r="A133" s="62">
        <v>3508</v>
      </c>
      <c r="B133" s="76" t="s">
        <v>323</v>
      </c>
      <c r="C133" s="62" t="s">
        <v>19</v>
      </c>
      <c r="D133" s="63" t="s">
        <v>177</v>
      </c>
      <c r="E133" s="64">
        <v>1</v>
      </c>
      <c r="F133" s="68">
        <v>1</v>
      </c>
      <c r="G133" s="65">
        <v>0</v>
      </c>
      <c r="H133" s="64">
        <v>1</v>
      </c>
      <c r="I133" s="64">
        <f>30*((F133*(F133+1))/2)</f>
        <v>30</v>
      </c>
      <c r="J133" s="64">
        <f t="shared" si="19"/>
        <v>30</v>
      </c>
      <c r="K133" s="64">
        <v>1</v>
      </c>
      <c r="L133" s="64">
        <v>0</v>
      </c>
      <c r="M133" s="64">
        <v>0</v>
      </c>
      <c r="N133" s="64">
        <v>1</v>
      </c>
      <c r="O133" s="64">
        <v>0</v>
      </c>
      <c r="P133" s="64">
        <v>0</v>
      </c>
      <c r="Q133" s="64">
        <v>0</v>
      </c>
      <c r="R133" s="64">
        <f t="shared" si="21"/>
        <v>2.5</v>
      </c>
      <c r="S133" s="64">
        <f t="shared" si="16"/>
        <v>33</v>
      </c>
      <c r="T133" s="65">
        <f t="shared" si="28"/>
        <v>3</v>
      </c>
      <c r="U133" s="64">
        <f t="shared" si="29"/>
        <v>3</v>
      </c>
      <c r="V133" s="66">
        <f t="shared" si="20"/>
        <v>121</v>
      </c>
      <c r="W133" s="19"/>
      <c r="X133" s="20">
        <f t="shared" si="25"/>
        <v>1</v>
      </c>
      <c r="Y133" s="20" t="e">
        <f>K133+L133+#REF!</f>
        <v>#REF!</v>
      </c>
    </row>
    <row r="134" spans="1:25" ht="24">
      <c r="A134" s="62">
        <v>3513</v>
      </c>
      <c r="B134" s="76" t="s">
        <v>324</v>
      </c>
      <c r="C134" s="62" t="s">
        <v>203</v>
      </c>
      <c r="D134" s="63" t="s">
        <v>177</v>
      </c>
      <c r="E134" s="64">
        <v>4</v>
      </c>
      <c r="F134" s="68">
        <v>4</v>
      </c>
      <c r="G134" s="65">
        <v>0</v>
      </c>
      <c r="H134" s="64">
        <v>4</v>
      </c>
      <c r="I134" s="64">
        <f>30*((F134*(F134+1))/2)</f>
        <v>300</v>
      </c>
      <c r="J134" s="64">
        <f t="shared" si="19"/>
        <v>120</v>
      </c>
      <c r="K134" s="64">
        <v>4</v>
      </c>
      <c r="L134" s="64">
        <v>0</v>
      </c>
      <c r="M134" s="64">
        <v>0</v>
      </c>
      <c r="N134" s="64">
        <v>4</v>
      </c>
      <c r="O134" s="64">
        <v>0</v>
      </c>
      <c r="P134" s="64">
        <v>0</v>
      </c>
      <c r="Q134" s="64">
        <v>0</v>
      </c>
      <c r="R134" s="64">
        <f t="shared" si="21"/>
        <v>10</v>
      </c>
      <c r="S134" s="64">
        <f t="shared" si="16"/>
        <v>132</v>
      </c>
      <c r="T134" s="65">
        <f t="shared" si="28"/>
        <v>12</v>
      </c>
      <c r="U134" s="64">
        <f t="shared" si="29"/>
        <v>12</v>
      </c>
      <c r="V134" s="66">
        <f t="shared" si="20"/>
        <v>122</v>
      </c>
      <c r="W134" s="19"/>
      <c r="X134" s="20">
        <f t="shared" si="25"/>
        <v>4</v>
      </c>
      <c r="Y134" s="20" t="e">
        <f>K134+L134+#REF!</f>
        <v>#REF!</v>
      </c>
    </row>
    <row r="135" spans="1:25">
      <c r="A135" s="62">
        <v>3519</v>
      </c>
      <c r="B135" s="76" t="s">
        <v>325</v>
      </c>
      <c r="C135" s="62" t="s">
        <v>326</v>
      </c>
      <c r="D135" s="63" t="s">
        <v>184</v>
      </c>
      <c r="E135" s="64">
        <v>4</v>
      </c>
      <c r="F135" s="68">
        <v>1</v>
      </c>
      <c r="G135" s="65">
        <v>0</v>
      </c>
      <c r="H135" s="64">
        <v>4</v>
      </c>
      <c r="I135" s="64">
        <f>(F135*30)+(G135*30)</f>
        <v>30</v>
      </c>
      <c r="J135" s="64">
        <f t="shared" si="19"/>
        <v>120</v>
      </c>
      <c r="K135" s="64">
        <v>0</v>
      </c>
      <c r="L135" s="64">
        <v>4</v>
      </c>
      <c r="M135" s="64">
        <v>0</v>
      </c>
      <c r="N135" s="64">
        <v>4</v>
      </c>
      <c r="O135" s="64">
        <v>0</v>
      </c>
      <c r="P135" s="64">
        <v>0</v>
      </c>
      <c r="Q135" s="64">
        <v>0</v>
      </c>
      <c r="R135" s="64">
        <f t="shared" si="21"/>
        <v>20</v>
      </c>
      <c r="S135" s="64">
        <f t="shared" si="16"/>
        <v>132</v>
      </c>
      <c r="T135" s="65">
        <f t="shared" si="28"/>
        <v>12</v>
      </c>
      <c r="U135" s="64">
        <f t="shared" si="29"/>
        <v>12</v>
      </c>
      <c r="V135" s="66">
        <f t="shared" si="20"/>
        <v>123</v>
      </c>
      <c r="W135" s="19"/>
      <c r="X135" s="20">
        <f t="shared" si="25"/>
        <v>4</v>
      </c>
      <c r="Y135" s="26" t="e">
        <f>K135+L135+#REF!</f>
        <v>#REF!</v>
      </c>
    </row>
    <row r="136" spans="1:25">
      <c r="A136" s="62">
        <v>3520</v>
      </c>
      <c r="B136" s="76" t="s">
        <v>327</v>
      </c>
      <c r="C136" s="62" t="s">
        <v>47</v>
      </c>
      <c r="D136" s="63" t="s">
        <v>184</v>
      </c>
      <c r="E136" s="64">
        <v>1</v>
      </c>
      <c r="F136" s="68">
        <v>1</v>
      </c>
      <c r="G136" s="65">
        <v>0</v>
      </c>
      <c r="H136" s="64">
        <v>1</v>
      </c>
      <c r="I136" s="64">
        <f>(F136*30)+(G136*30)</f>
        <v>30</v>
      </c>
      <c r="J136" s="64">
        <f t="shared" si="19"/>
        <v>30</v>
      </c>
      <c r="K136" s="64">
        <v>0</v>
      </c>
      <c r="L136" s="64">
        <v>1</v>
      </c>
      <c r="M136" s="64">
        <v>0</v>
      </c>
      <c r="N136" s="64">
        <v>1</v>
      </c>
      <c r="O136" s="64">
        <v>0</v>
      </c>
      <c r="P136" s="64">
        <v>0</v>
      </c>
      <c r="Q136" s="64">
        <v>0</v>
      </c>
      <c r="R136" s="64">
        <f t="shared" si="21"/>
        <v>5</v>
      </c>
      <c r="S136" s="64">
        <f t="shared" ref="S136:S199" si="30">(J136*1.1)</f>
        <v>33</v>
      </c>
      <c r="T136" s="65">
        <f t="shared" si="28"/>
        <v>3</v>
      </c>
      <c r="U136" s="64">
        <f t="shared" si="29"/>
        <v>3</v>
      </c>
      <c r="V136" s="66">
        <f t="shared" si="20"/>
        <v>124</v>
      </c>
      <c r="W136" s="19"/>
      <c r="X136" s="20">
        <f t="shared" si="25"/>
        <v>1</v>
      </c>
      <c r="Y136" s="26" t="e">
        <f>K136+L136+#REF!</f>
        <v>#REF!</v>
      </c>
    </row>
    <row r="137" spans="1:25">
      <c r="A137" s="62">
        <v>3536</v>
      </c>
      <c r="B137" s="76" t="s">
        <v>328</v>
      </c>
      <c r="C137" s="62" t="s">
        <v>22</v>
      </c>
      <c r="D137" s="63" t="s">
        <v>184</v>
      </c>
      <c r="E137" s="64">
        <v>26</v>
      </c>
      <c r="F137" s="68">
        <v>0</v>
      </c>
      <c r="G137" s="65">
        <v>0</v>
      </c>
      <c r="H137" s="64">
        <v>19</v>
      </c>
      <c r="I137" s="64">
        <f>(F137*30)+(G137*30)</f>
        <v>0</v>
      </c>
      <c r="J137" s="64">
        <f t="shared" si="19"/>
        <v>570</v>
      </c>
      <c r="K137" s="64">
        <v>0</v>
      </c>
      <c r="L137" s="64">
        <v>26</v>
      </c>
      <c r="M137" s="64">
        <v>0</v>
      </c>
      <c r="N137" s="64">
        <v>26</v>
      </c>
      <c r="O137" s="64">
        <v>0</v>
      </c>
      <c r="P137" s="64">
        <v>0</v>
      </c>
      <c r="Q137" s="64">
        <v>0</v>
      </c>
      <c r="R137" s="64">
        <f t="shared" si="21"/>
        <v>130</v>
      </c>
      <c r="S137" s="64">
        <f t="shared" si="30"/>
        <v>627</v>
      </c>
      <c r="T137" s="65">
        <f t="shared" si="28"/>
        <v>78</v>
      </c>
      <c r="U137" s="64">
        <f t="shared" si="29"/>
        <v>78</v>
      </c>
      <c r="V137" s="66">
        <f t="shared" si="20"/>
        <v>125</v>
      </c>
      <c r="W137" s="19"/>
      <c r="X137" s="20">
        <f t="shared" si="25"/>
        <v>26</v>
      </c>
      <c r="Y137" s="26" t="e">
        <f>K137+L137+#REF!</f>
        <v>#REF!</v>
      </c>
    </row>
    <row r="138" spans="1:25" ht="24">
      <c r="A138" s="62">
        <v>3543</v>
      </c>
      <c r="B138" s="76" t="s">
        <v>329</v>
      </c>
      <c r="C138" s="62" t="s">
        <v>47</v>
      </c>
      <c r="D138" s="63" t="s">
        <v>184</v>
      </c>
      <c r="E138" s="64">
        <v>5</v>
      </c>
      <c r="F138" s="68">
        <v>5</v>
      </c>
      <c r="G138" s="65">
        <v>0</v>
      </c>
      <c r="H138" s="64">
        <v>5</v>
      </c>
      <c r="I138" s="64">
        <f>(F138*30)+(G138*30)</f>
        <v>150</v>
      </c>
      <c r="J138" s="64">
        <f t="shared" si="19"/>
        <v>150</v>
      </c>
      <c r="K138" s="64">
        <v>5</v>
      </c>
      <c r="L138" s="64">
        <v>0</v>
      </c>
      <c r="M138" s="64">
        <v>0</v>
      </c>
      <c r="N138" s="64">
        <v>5</v>
      </c>
      <c r="O138" s="64">
        <v>0</v>
      </c>
      <c r="P138" s="64">
        <v>0</v>
      </c>
      <c r="Q138" s="64">
        <v>0</v>
      </c>
      <c r="R138" s="64">
        <f t="shared" si="21"/>
        <v>12.5</v>
      </c>
      <c r="S138" s="64">
        <f t="shared" si="30"/>
        <v>165</v>
      </c>
      <c r="T138" s="65">
        <f t="shared" si="28"/>
        <v>15</v>
      </c>
      <c r="U138" s="64">
        <f t="shared" si="29"/>
        <v>15</v>
      </c>
      <c r="V138" s="66">
        <f t="shared" si="20"/>
        <v>126</v>
      </c>
      <c r="W138" s="19"/>
      <c r="X138" s="20">
        <f t="shared" si="25"/>
        <v>5</v>
      </c>
      <c r="Y138" s="26" t="e">
        <f>K138+L138+#REF!</f>
        <v>#REF!</v>
      </c>
    </row>
    <row r="139" spans="1:25" ht="24">
      <c r="A139" s="62">
        <v>3544</v>
      </c>
      <c r="B139" s="76" t="s">
        <v>330</v>
      </c>
      <c r="C139" s="62" t="s">
        <v>101</v>
      </c>
      <c r="D139" s="63" t="s">
        <v>177</v>
      </c>
      <c r="E139" s="64">
        <v>1</v>
      </c>
      <c r="F139" s="68">
        <v>1</v>
      </c>
      <c r="G139" s="65">
        <v>0</v>
      </c>
      <c r="H139" s="64">
        <v>1</v>
      </c>
      <c r="I139" s="64">
        <f>30*((F139*(F139+1))/2)</f>
        <v>30</v>
      </c>
      <c r="J139" s="64">
        <f t="shared" si="19"/>
        <v>30</v>
      </c>
      <c r="K139" s="64">
        <v>1</v>
      </c>
      <c r="L139" s="64">
        <v>0</v>
      </c>
      <c r="M139" s="64">
        <v>0</v>
      </c>
      <c r="N139" s="64">
        <v>1</v>
      </c>
      <c r="O139" s="64">
        <v>0</v>
      </c>
      <c r="P139" s="64">
        <v>0</v>
      </c>
      <c r="Q139" s="64">
        <v>0</v>
      </c>
      <c r="R139" s="64">
        <f t="shared" si="21"/>
        <v>2.5</v>
      </c>
      <c r="S139" s="64">
        <f t="shared" si="30"/>
        <v>33</v>
      </c>
      <c r="T139" s="65">
        <f t="shared" si="28"/>
        <v>3</v>
      </c>
      <c r="U139" s="64">
        <f t="shared" si="29"/>
        <v>3</v>
      </c>
      <c r="V139" s="66">
        <f t="shared" si="20"/>
        <v>127</v>
      </c>
      <c r="W139" s="19"/>
      <c r="X139" s="20">
        <f t="shared" si="25"/>
        <v>1</v>
      </c>
      <c r="Y139" s="20" t="e">
        <f>K139+L139+#REF!</f>
        <v>#REF!</v>
      </c>
    </row>
    <row r="140" spans="1:25" ht="24">
      <c r="A140" s="62">
        <v>3550</v>
      </c>
      <c r="B140" s="76" t="s">
        <v>331</v>
      </c>
      <c r="C140" s="62" t="s">
        <v>243</v>
      </c>
      <c r="D140" s="63" t="s">
        <v>177</v>
      </c>
      <c r="E140" s="64">
        <v>3</v>
      </c>
      <c r="F140" s="68">
        <v>3</v>
      </c>
      <c r="G140" s="65">
        <v>0</v>
      </c>
      <c r="H140" s="64">
        <v>3</v>
      </c>
      <c r="I140" s="64">
        <f>30*((F140*(F140+1))/2)</f>
        <v>180</v>
      </c>
      <c r="J140" s="64">
        <f t="shared" si="19"/>
        <v>90</v>
      </c>
      <c r="K140" s="64">
        <v>3</v>
      </c>
      <c r="L140" s="64">
        <v>0</v>
      </c>
      <c r="M140" s="64">
        <v>0</v>
      </c>
      <c r="N140" s="64">
        <v>3</v>
      </c>
      <c r="O140" s="64">
        <v>0</v>
      </c>
      <c r="P140" s="64">
        <v>0</v>
      </c>
      <c r="Q140" s="64">
        <v>0</v>
      </c>
      <c r="R140" s="64">
        <f t="shared" si="21"/>
        <v>7.5</v>
      </c>
      <c r="S140" s="64">
        <f t="shared" si="30"/>
        <v>99.000000000000014</v>
      </c>
      <c r="T140" s="65">
        <f t="shared" si="28"/>
        <v>9</v>
      </c>
      <c r="U140" s="64">
        <f t="shared" si="29"/>
        <v>9</v>
      </c>
      <c r="V140" s="66">
        <f t="shared" si="20"/>
        <v>128</v>
      </c>
      <c r="W140" s="19"/>
      <c r="X140" s="20">
        <f t="shared" si="25"/>
        <v>3</v>
      </c>
      <c r="Y140" s="20" t="e">
        <f>K140+L140+#REF!</f>
        <v>#REF!</v>
      </c>
    </row>
    <row r="141" spans="1:25">
      <c r="A141" s="62">
        <v>3557</v>
      </c>
      <c r="B141" s="76" t="s">
        <v>332</v>
      </c>
      <c r="C141" s="62" t="s">
        <v>251</v>
      </c>
      <c r="D141" s="63" t="s">
        <v>184</v>
      </c>
      <c r="E141" s="64">
        <v>7</v>
      </c>
      <c r="F141" s="68">
        <v>7</v>
      </c>
      <c r="G141" s="65">
        <v>0</v>
      </c>
      <c r="H141" s="64">
        <v>7</v>
      </c>
      <c r="I141" s="64">
        <f>(F141*30)+(G141*30)</f>
        <v>210</v>
      </c>
      <c r="J141" s="64">
        <f t="shared" ref="J141:J205" si="31">(H141*30)</f>
        <v>210</v>
      </c>
      <c r="K141" s="64">
        <v>7</v>
      </c>
      <c r="L141" s="64">
        <v>0</v>
      </c>
      <c r="M141" s="64">
        <v>0</v>
      </c>
      <c r="N141" s="64">
        <v>7</v>
      </c>
      <c r="O141" s="64">
        <v>0</v>
      </c>
      <c r="P141" s="64">
        <v>0</v>
      </c>
      <c r="Q141" s="64">
        <v>0</v>
      </c>
      <c r="R141" s="64">
        <f t="shared" si="21"/>
        <v>17.5</v>
      </c>
      <c r="S141" s="64">
        <f t="shared" si="30"/>
        <v>231.00000000000003</v>
      </c>
      <c r="T141" s="65">
        <f t="shared" si="28"/>
        <v>21</v>
      </c>
      <c r="U141" s="64">
        <f t="shared" si="29"/>
        <v>21</v>
      </c>
      <c r="V141" s="66">
        <f t="shared" ref="V141:V204" si="32">V140+1</f>
        <v>129</v>
      </c>
      <c r="W141" s="19"/>
      <c r="X141" s="20">
        <f t="shared" si="25"/>
        <v>7</v>
      </c>
      <c r="Y141" s="26" t="e">
        <f>K141+L141+#REF!</f>
        <v>#REF!</v>
      </c>
    </row>
    <row r="142" spans="1:25">
      <c r="A142" s="62">
        <v>3559</v>
      </c>
      <c r="B142" s="76" t="s">
        <v>140</v>
      </c>
      <c r="C142" s="62" t="s">
        <v>19</v>
      </c>
      <c r="D142" s="63" t="s">
        <v>184</v>
      </c>
      <c r="E142" s="64">
        <v>17</v>
      </c>
      <c r="F142" s="68">
        <v>0</v>
      </c>
      <c r="G142" s="65">
        <v>0</v>
      </c>
      <c r="H142" s="64">
        <v>2</v>
      </c>
      <c r="I142" s="64">
        <f>(F142*30)+(G142*30)</f>
        <v>0</v>
      </c>
      <c r="J142" s="64">
        <f t="shared" si="31"/>
        <v>60</v>
      </c>
      <c r="K142" s="64">
        <v>0</v>
      </c>
      <c r="L142" s="64">
        <v>17</v>
      </c>
      <c r="M142" s="64">
        <v>0</v>
      </c>
      <c r="N142" s="64">
        <v>17</v>
      </c>
      <c r="O142" s="64">
        <v>0</v>
      </c>
      <c r="P142" s="64">
        <v>0</v>
      </c>
      <c r="Q142" s="64">
        <v>0</v>
      </c>
      <c r="R142" s="64">
        <f t="shared" si="21"/>
        <v>85</v>
      </c>
      <c r="S142" s="64">
        <f t="shared" si="30"/>
        <v>66</v>
      </c>
      <c r="T142" s="65">
        <f t="shared" si="28"/>
        <v>51</v>
      </c>
      <c r="U142" s="64">
        <f t="shared" si="29"/>
        <v>51</v>
      </c>
      <c r="V142" s="66">
        <f t="shared" si="32"/>
        <v>130</v>
      </c>
      <c r="W142" s="19"/>
      <c r="X142" s="20">
        <f t="shared" si="25"/>
        <v>17</v>
      </c>
      <c r="Y142" s="26" t="e">
        <f>K142+L142+#REF!</f>
        <v>#REF!</v>
      </c>
    </row>
    <row r="143" spans="1:25" s="41" customFormat="1" ht="24">
      <c r="A143" s="62">
        <v>3575</v>
      </c>
      <c r="B143" s="76" t="s">
        <v>333</v>
      </c>
      <c r="C143" s="63" t="s">
        <v>4</v>
      </c>
      <c r="D143" s="63" t="s">
        <v>177</v>
      </c>
      <c r="E143" s="64">
        <v>1</v>
      </c>
      <c r="F143" s="68">
        <v>1</v>
      </c>
      <c r="G143" s="65">
        <v>0</v>
      </c>
      <c r="H143" s="64">
        <v>1</v>
      </c>
      <c r="I143" s="64">
        <f>30*((F143*(F143+1))/2)</f>
        <v>30</v>
      </c>
      <c r="J143" s="64">
        <f t="shared" si="31"/>
        <v>30</v>
      </c>
      <c r="K143" s="64">
        <v>1</v>
      </c>
      <c r="L143" s="64">
        <v>0</v>
      </c>
      <c r="M143" s="64">
        <v>0</v>
      </c>
      <c r="N143" s="64">
        <v>1</v>
      </c>
      <c r="O143" s="64">
        <v>0</v>
      </c>
      <c r="P143" s="64">
        <v>0</v>
      </c>
      <c r="Q143" s="64">
        <v>0</v>
      </c>
      <c r="R143" s="64">
        <f t="shared" si="21"/>
        <v>2.5</v>
      </c>
      <c r="S143" s="64">
        <f t="shared" si="30"/>
        <v>33</v>
      </c>
      <c r="T143" s="65">
        <f t="shared" si="28"/>
        <v>3</v>
      </c>
      <c r="U143" s="64">
        <f t="shared" si="29"/>
        <v>3</v>
      </c>
      <c r="V143" s="66">
        <f t="shared" si="32"/>
        <v>131</v>
      </c>
      <c r="W143" s="38"/>
      <c r="X143" s="39">
        <f t="shared" si="25"/>
        <v>1</v>
      </c>
      <c r="Y143" s="39" t="e">
        <f>K143+L143+#REF!</f>
        <v>#REF!</v>
      </c>
    </row>
    <row r="144" spans="1:25" ht="24">
      <c r="A144" s="62">
        <v>3579</v>
      </c>
      <c r="B144" s="76" t="s">
        <v>334</v>
      </c>
      <c r="C144" s="62" t="s">
        <v>19</v>
      </c>
      <c r="D144" s="63" t="s">
        <v>177</v>
      </c>
      <c r="E144" s="64">
        <v>3</v>
      </c>
      <c r="F144" s="68">
        <v>3</v>
      </c>
      <c r="G144" s="65">
        <v>0</v>
      </c>
      <c r="H144" s="64">
        <v>3</v>
      </c>
      <c r="I144" s="64">
        <f>30*((F144*(F144+1))/2)</f>
        <v>180</v>
      </c>
      <c r="J144" s="64">
        <f t="shared" si="31"/>
        <v>90</v>
      </c>
      <c r="K144" s="64">
        <v>3</v>
      </c>
      <c r="L144" s="64">
        <v>0</v>
      </c>
      <c r="M144" s="64">
        <v>0</v>
      </c>
      <c r="N144" s="64">
        <v>3</v>
      </c>
      <c r="O144" s="64">
        <v>0</v>
      </c>
      <c r="P144" s="64">
        <v>0</v>
      </c>
      <c r="Q144" s="64">
        <v>0</v>
      </c>
      <c r="R144" s="64">
        <f t="shared" si="21"/>
        <v>7.5</v>
      </c>
      <c r="S144" s="64">
        <f t="shared" si="30"/>
        <v>99.000000000000014</v>
      </c>
      <c r="T144" s="65">
        <f t="shared" si="28"/>
        <v>9</v>
      </c>
      <c r="U144" s="64">
        <f t="shared" si="29"/>
        <v>9</v>
      </c>
      <c r="V144" s="66">
        <f t="shared" si="32"/>
        <v>132</v>
      </c>
      <c r="W144" s="19"/>
      <c r="X144" s="20">
        <f t="shared" si="25"/>
        <v>3</v>
      </c>
      <c r="Y144" s="20" t="e">
        <f>K144+L144+#REF!</f>
        <v>#REF!</v>
      </c>
    </row>
    <row r="145" spans="1:25">
      <c r="A145" s="62">
        <v>3604</v>
      </c>
      <c r="B145" s="76" t="s">
        <v>335</v>
      </c>
      <c r="C145" s="62" t="s">
        <v>19</v>
      </c>
      <c r="D145" s="63" t="s">
        <v>177</v>
      </c>
      <c r="E145" s="64">
        <v>1</v>
      </c>
      <c r="F145" s="68">
        <v>1</v>
      </c>
      <c r="G145" s="65">
        <v>0</v>
      </c>
      <c r="H145" s="64">
        <v>1</v>
      </c>
      <c r="I145" s="64">
        <f>30*((F145*(F145+1))/2)</f>
        <v>30</v>
      </c>
      <c r="J145" s="64">
        <f t="shared" si="31"/>
        <v>30</v>
      </c>
      <c r="K145" s="64">
        <v>1</v>
      </c>
      <c r="L145" s="64">
        <v>0</v>
      </c>
      <c r="M145" s="64">
        <v>0</v>
      </c>
      <c r="N145" s="64">
        <v>1</v>
      </c>
      <c r="O145" s="64">
        <v>0</v>
      </c>
      <c r="P145" s="64">
        <v>0</v>
      </c>
      <c r="Q145" s="64">
        <v>0</v>
      </c>
      <c r="R145" s="64">
        <f t="shared" si="21"/>
        <v>2.5</v>
      </c>
      <c r="S145" s="64">
        <f t="shared" si="30"/>
        <v>33</v>
      </c>
      <c r="T145" s="65">
        <f t="shared" si="28"/>
        <v>3</v>
      </c>
      <c r="U145" s="64">
        <f t="shared" si="29"/>
        <v>3</v>
      </c>
      <c r="V145" s="66">
        <f t="shared" si="32"/>
        <v>133</v>
      </c>
      <c r="W145" s="19"/>
      <c r="X145" s="20">
        <f t="shared" si="25"/>
        <v>1</v>
      </c>
      <c r="Y145" s="26" t="e">
        <f>K145+L145+#REF!</f>
        <v>#REF!</v>
      </c>
    </row>
    <row r="146" spans="1:25">
      <c r="A146" s="62">
        <v>3605</v>
      </c>
      <c r="B146" s="76" t="s">
        <v>336</v>
      </c>
      <c r="C146" s="62" t="s">
        <v>19</v>
      </c>
      <c r="D146" s="63" t="s">
        <v>184</v>
      </c>
      <c r="E146" s="64">
        <v>2</v>
      </c>
      <c r="F146" s="68">
        <v>2</v>
      </c>
      <c r="G146" s="65">
        <v>0</v>
      </c>
      <c r="H146" s="64">
        <v>2</v>
      </c>
      <c r="I146" s="64">
        <f>(F146*30)+(G146*30)</f>
        <v>60</v>
      </c>
      <c r="J146" s="64">
        <f t="shared" si="31"/>
        <v>60</v>
      </c>
      <c r="K146" s="64">
        <v>0</v>
      </c>
      <c r="L146" s="64">
        <v>2</v>
      </c>
      <c r="M146" s="64">
        <v>0</v>
      </c>
      <c r="N146" s="64">
        <v>0</v>
      </c>
      <c r="O146" s="64">
        <v>2</v>
      </c>
      <c r="P146" s="64">
        <v>0</v>
      </c>
      <c r="Q146" s="64">
        <v>0</v>
      </c>
      <c r="R146" s="64">
        <f t="shared" si="21"/>
        <v>10</v>
      </c>
      <c r="S146" s="64">
        <f t="shared" si="30"/>
        <v>66</v>
      </c>
      <c r="T146" s="65">
        <f t="shared" si="28"/>
        <v>6</v>
      </c>
      <c r="U146" s="64">
        <f t="shared" si="29"/>
        <v>6</v>
      </c>
      <c r="V146" s="66">
        <f t="shared" si="32"/>
        <v>134</v>
      </c>
      <c r="W146" s="19"/>
      <c r="X146" s="20">
        <f t="shared" si="25"/>
        <v>2</v>
      </c>
      <c r="Y146" s="26" t="e">
        <f>K146+L146+#REF!</f>
        <v>#REF!</v>
      </c>
    </row>
    <row r="147" spans="1:25" s="25" customFormat="1">
      <c r="A147" s="62">
        <v>3606</v>
      </c>
      <c r="B147" s="76" t="s">
        <v>337</v>
      </c>
      <c r="C147" s="62" t="s">
        <v>70</v>
      </c>
      <c r="D147" s="63" t="s">
        <v>184</v>
      </c>
      <c r="E147" s="64">
        <v>3</v>
      </c>
      <c r="F147" s="68">
        <v>3</v>
      </c>
      <c r="G147" s="65">
        <v>0</v>
      </c>
      <c r="H147" s="64">
        <v>3</v>
      </c>
      <c r="I147" s="64">
        <f>(F147*30)+(G147*30)</f>
        <v>90</v>
      </c>
      <c r="J147" s="64">
        <f t="shared" si="31"/>
        <v>90</v>
      </c>
      <c r="K147" s="64">
        <v>3</v>
      </c>
      <c r="L147" s="64">
        <v>0</v>
      </c>
      <c r="M147" s="64">
        <v>0</v>
      </c>
      <c r="N147" s="64">
        <v>3</v>
      </c>
      <c r="O147" s="64">
        <v>0</v>
      </c>
      <c r="P147" s="64">
        <v>0</v>
      </c>
      <c r="Q147" s="64">
        <v>0</v>
      </c>
      <c r="R147" s="64">
        <f t="shared" si="21"/>
        <v>7.5</v>
      </c>
      <c r="S147" s="64">
        <f t="shared" si="30"/>
        <v>99.000000000000014</v>
      </c>
      <c r="T147" s="65">
        <f t="shared" si="28"/>
        <v>9</v>
      </c>
      <c r="U147" s="64">
        <f t="shared" si="29"/>
        <v>9</v>
      </c>
      <c r="V147" s="66">
        <f t="shared" si="32"/>
        <v>135</v>
      </c>
      <c r="W147" s="31"/>
      <c r="X147" s="20">
        <f t="shared" si="25"/>
        <v>3</v>
      </c>
      <c r="Y147" s="26" t="e">
        <f>K147+L147+#REF!</f>
        <v>#REF!</v>
      </c>
    </row>
    <row r="148" spans="1:25">
      <c r="A148" s="62">
        <v>3608</v>
      </c>
      <c r="B148" s="76" t="s">
        <v>338</v>
      </c>
      <c r="C148" s="62" t="s">
        <v>19</v>
      </c>
      <c r="D148" s="63" t="s">
        <v>177</v>
      </c>
      <c r="E148" s="64">
        <v>2</v>
      </c>
      <c r="F148" s="68">
        <v>2</v>
      </c>
      <c r="G148" s="65">
        <v>0</v>
      </c>
      <c r="H148" s="64">
        <v>2</v>
      </c>
      <c r="I148" s="64">
        <f>30*((F148*(F148+1))/2)</f>
        <v>90</v>
      </c>
      <c r="J148" s="64">
        <f t="shared" si="31"/>
        <v>60</v>
      </c>
      <c r="K148" s="64">
        <v>2</v>
      </c>
      <c r="L148" s="64">
        <v>0</v>
      </c>
      <c r="M148" s="64">
        <v>0</v>
      </c>
      <c r="N148" s="64">
        <v>2</v>
      </c>
      <c r="O148" s="64">
        <v>0</v>
      </c>
      <c r="P148" s="64">
        <v>0</v>
      </c>
      <c r="Q148" s="64">
        <v>0</v>
      </c>
      <c r="R148" s="64">
        <f t="shared" si="21"/>
        <v>5</v>
      </c>
      <c r="S148" s="64">
        <f t="shared" si="30"/>
        <v>66</v>
      </c>
      <c r="T148" s="65">
        <f t="shared" si="28"/>
        <v>6</v>
      </c>
      <c r="U148" s="64">
        <f t="shared" si="29"/>
        <v>6</v>
      </c>
      <c r="V148" s="66">
        <f t="shared" si="32"/>
        <v>136</v>
      </c>
      <c r="W148" s="19"/>
      <c r="X148" s="20">
        <f t="shared" si="25"/>
        <v>2</v>
      </c>
      <c r="Y148" s="20" t="e">
        <f>K148+L148+#REF!</f>
        <v>#REF!</v>
      </c>
    </row>
    <row r="149" spans="1:25" ht="24">
      <c r="A149" s="62">
        <v>3609</v>
      </c>
      <c r="B149" s="76" t="s">
        <v>339</v>
      </c>
      <c r="C149" s="62" t="s">
        <v>19</v>
      </c>
      <c r="D149" s="63" t="s">
        <v>184</v>
      </c>
      <c r="E149" s="64">
        <v>1</v>
      </c>
      <c r="F149" s="68">
        <v>1</v>
      </c>
      <c r="G149" s="65">
        <v>0</v>
      </c>
      <c r="H149" s="64">
        <v>1</v>
      </c>
      <c r="I149" s="64">
        <f>(F149*30)+(G149*30)</f>
        <v>30</v>
      </c>
      <c r="J149" s="64">
        <f t="shared" si="31"/>
        <v>30</v>
      </c>
      <c r="K149" s="64">
        <v>1</v>
      </c>
      <c r="L149" s="64">
        <v>0</v>
      </c>
      <c r="M149" s="64">
        <v>0</v>
      </c>
      <c r="N149" s="64">
        <v>1</v>
      </c>
      <c r="O149" s="64">
        <v>0</v>
      </c>
      <c r="P149" s="64">
        <v>0</v>
      </c>
      <c r="Q149" s="64">
        <v>0</v>
      </c>
      <c r="R149" s="64">
        <f t="shared" si="21"/>
        <v>2.5</v>
      </c>
      <c r="S149" s="64">
        <f t="shared" si="30"/>
        <v>33</v>
      </c>
      <c r="T149" s="65">
        <f t="shared" si="28"/>
        <v>3</v>
      </c>
      <c r="U149" s="64">
        <f t="shared" si="29"/>
        <v>3</v>
      </c>
      <c r="V149" s="66">
        <f t="shared" si="32"/>
        <v>137</v>
      </c>
      <c r="W149" s="19"/>
      <c r="X149" s="20">
        <f t="shared" si="25"/>
        <v>1</v>
      </c>
      <c r="Y149" s="26" t="e">
        <f>K149+L149+#REF!</f>
        <v>#REF!</v>
      </c>
    </row>
    <row r="150" spans="1:25">
      <c r="A150" s="62">
        <v>3619</v>
      </c>
      <c r="B150" s="76" t="s">
        <v>340</v>
      </c>
      <c r="C150" s="62" t="s">
        <v>19</v>
      </c>
      <c r="D150" s="63" t="s">
        <v>177</v>
      </c>
      <c r="E150" s="64">
        <v>3</v>
      </c>
      <c r="F150" s="68">
        <v>3</v>
      </c>
      <c r="G150" s="65">
        <v>0</v>
      </c>
      <c r="H150" s="64">
        <v>3</v>
      </c>
      <c r="I150" s="64">
        <f>30*((F150*(F150+1))/2)</f>
        <v>180</v>
      </c>
      <c r="J150" s="64">
        <f t="shared" si="31"/>
        <v>90</v>
      </c>
      <c r="K150" s="64">
        <v>3</v>
      </c>
      <c r="L150" s="64">
        <v>0</v>
      </c>
      <c r="M150" s="64">
        <v>0</v>
      </c>
      <c r="N150" s="64">
        <v>3</v>
      </c>
      <c r="O150" s="64">
        <v>0</v>
      </c>
      <c r="P150" s="64">
        <v>0</v>
      </c>
      <c r="Q150" s="64">
        <v>0</v>
      </c>
      <c r="R150" s="64">
        <f t="shared" si="21"/>
        <v>7.5</v>
      </c>
      <c r="S150" s="64">
        <f t="shared" si="30"/>
        <v>99.000000000000014</v>
      </c>
      <c r="T150" s="65">
        <f t="shared" si="28"/>
        <v>9</v>
      </c>
      <c r="U150" s="64">
        <f t="shared" si="29"/>
        <v>9</v>
      </c>
      <c r="V150" s="66">
        <f t="shared" si="32"/>
        <v>138</v>
      </c>
      <c r="W150" s="19"/>
      <c r="X150" s="20">
        <f t="shared" si="25"/>
        <v>3</v>
      </c>
      <c r="Y150" s="20" t="e">
        <f>K150+L150+#REF!</f>
        <v>#REF!</v>
      </c>
    </row>
    <row r="151" spans="1:25" s="43" customFormat="1" ht="24">
      <c r="A151" s="62">
        <v>3626</v>
      </c>
      <c r="B151" s="76" t="s">
        <v>341</v>
      </c>
      <c r="C151" s="62" t="s">
        <v>77</v>
      </c>
      <c r="D151" s="63" t="s">
        <v>184</v>
      </c>
      <c r="E151" s="64">
        <v>14</v>
      </c>
      <c r="F151" s="68">
        <v>14</v>
      </c>
      <c r="G151" s="65">
        <v>0</v>
      </c>
      <c r="H151" s="64">
        <v>14</v>
      </c>
      <c r="I151" s="64">
        <f>(F151*30)+(G151*30)</f>
        <v>420</v>
      </c>
      <c r="J151" s="64">
        <f t="shared" si="31"/>
        <v>420</v>
      </c>
      <c r="K151" s="64">
        <v>14</v>
      </c>
      <c r="L151" s="64">
        <v>0</v>
      </c>
      <c r="M151" s="64">
        <v>0</v>
      </c>
      <c r="N151" s="64">
        <v>14</v>
      </c>
      <c r="O151" s="64">
        <v>0</v>
      </c>
      <c r="P151" s="64">
        <v>0</v>
      </c>
      <c r="Q151" s="64">
        <v>0</v>
      </c>
      <c r="R151" s="64">
        <f t="shared" si="21"/>
        <v>35</v>
      </c>
      <c r="S151" s="64">
        <f t="shared" si="30"/>
        <v>462.00000000000006</v>
      </c>
      <c r="T151" s="65">
        <f t="shared" si="28"/>
        <v>42</v>
      </c>
      <c r="U151" s="64">
        <f t="shared" si="29"/>
        <v>42</v>
      </c>
      <c r="V151" s="66">
        <f t="shared" si="32"/>
        <v>139</v>
      </c>
      <c r="W151" s="42"/>
      <c r="X151" s="39">
        <f t="shared" si="25"/>
        <v>14</v>
      </c>
      <c r="Y151" s="39" t="e">
        <f>K151+L151+#REF!</f>
        <v>#REF!</v>
      </c>
    </row>
    <row r="152" spans="1:25" s="25" customFormat="1" ht="24">
      <c r="A152" s="62">
        <v>3633</v>
      </c>
      <c r="B152" s="76" t="s">
        <v>342</v>
      </c>
      <c r="C152" s="62" t="s">
        <v>17</v>
      </c>
      <c r="D152" s="63" t="s">
        <v>177</v>
      </c>
      <c r="E152" s="64">
        <v>1</v>
      </c>
      <c r="F152" s="68">
        <v>1</v>
      </c>
      <c r="G152" s="65">
        <v>0</v>
      </c>
      <c r="H152" s="64">
        <v>1</v>
      </c>
      <c r="I152" s="64">
        <f>30*((F152*(F152+1))/2)</f>
        <v>30</v>
      </c>
      <c r="J152" s="64">
        <f t="shared" si="31"/>
        <v>30</v>
      </c>
      <c r="K152" s="64">
        <v>0</v>
      </c>
      <c r="L152" s="64">
        <v>0</v>
      </c>
      <c r="M152" s="64">
        <v>0</v>
      </c>
      <c r="N152" s="64">
        <v>1</v>
      </c>
      <c r="O152" s="64">
        <v>0</v>
      </c>
      <c r="P152" s="64">
        <v>0</v>
      </c>
      <c r="Q152" s="64">
        <v>0</v>
      </c>
      <c r="R152" s="64">
        <f t="shared" si="21"/>
        <v>0</v>
      </c>
      <c r="S152" s="64">
        <f t="shared" si="30"/>
        <v>33</v>
      </c>
      <c r="T152" s="65">
        <f t="shared" si="28"/>
        <v>3</v>
      </c>
      <c r="U152" s="64">
        <f t="shared" si="29"/>
        <v>3</v>
      </c>
      <c r="V152" s="66">
        <f t="shared" si="32"/>
        <v>140</v>
      </c>
      <c r="W152" s="31"/>
      <c r="X152" s="20">
        <f t="shared" si="25"/>
        <v>1</v>
      </c>
      <c r="Y152" s="20" t="e">
        <f>K152+L152+#REF!</f>
        <v>#REF!</v>
      </c>
    </row>
    <row r="153" spans="1:25">
      <c r="A153" s="62">
        <v>3642</v>
      </c>
      <c r="B153" s="76" t="s">
        <v>343</v>
      </c>
      <c r="C153" s="62" t="s">
        <v>251</v>
      </c>
      <c r="D153" s="63" t="s">
        <v>177</v>
      </c>
      <c r="E153" s="64">
        <v>6</v>
      </c>
      <c r="F153" s="68">
        <v>5</v>
      </c>
      <c r="G153" s="65">
        <v>0</v>
      </c>
      <c r="H153" s="64">
        <v>5</v>
      </c>
      <c r="I153" s="64">
        <f>30*((F153*(F153+1))/2)</f>
        <v>450</v>
      </c>
      <c r="J153" s="64">
        <f t="shared" si="31"/>
        <v>150</v>
      </c>
      <c r="K153" s="64">
        <v>6</v>
      </c>
      <c r="L153" s="64">
        <v>0</v>
      </c>
      <c r="M153" s="64">
        <v>0</v>
      </c>
      <c r="N153" s="64">
        <v>6</v>
      </c>
      <c r="O153" s="64">
        <v>0</v>
      </c>
      <c r="P153" s="64">
        <v>0</v>
      </c>
      <c r="Q153" s="64">
        <v>0</v>
      </c>
      <c r="R153" s="64">
        <f t="shared" si="21"/>
        <v>15</v>
      </c>
      <c r="S153" s="64">
        <f t="shared" si="30"/>
        <v>165</v>
      </c>
      <c r="T153" s="65">
        <f t="shared" si="28"/>
        <v>18</v>
      </c>
      <c r="U153" s="64">
        <f t="shared" si="29"/>
        <v>18</v>
      </c>
      <c r="V153" s="66">
        <f t="shared" si="32"/>
        <v>141</v>
      </c>
      <c r="W153" s="19"/>
      <c r="X153" s="20">
        <f t="shared" si="25"/>
        <v>6</v>
      </c>
      <c r="Y153" s="20" t="e">
        <f>K153+L153+#REF!</f>
        <v>#REF!</v>
      </c>
    </row>
    <row r="154" spans="1:25" ht="24">
      <c r="A154" s="62">
        <v>3655</v>
      </c>
      <c r="B154" s="76" t="s">
        <v>344</v>
      </c>
      <c r="C154" s="62" t="s">
        <v>49</v>
      </c>
      <c r="D154" s="63" t="s">
        <v>177</v>
      </c>
      <c r="E154" s="64">
        <v>5</v>
      </c>
      <c r="F154" s="68">
        <v>5</v>
      </c>
      <c r="G154" s="65">
        <v>0</v>
      </c>
      <c r="H154" s="64">
        <v>5</v>
      </c>
      <c r="I154" s="64">
        <f>30*((F154*(F154+1))/2)</f>
        <v>450</v>
      </c>
      <c r="J154" s="64">
        <f t="shared" si="31"/>
        <v>150</v>
      </c>
      <c r="K154" s="64">
        <v>5</v>
      </c>
      <c r="L154" s="64">
        <v>0</v>
      </c>
      <c r="M154" s="64">
        <v>0</v>
      </c>
      <c r="N154" s="64">
        <v>5</v>
      </c>
      <c r="O154" s="64">
        <v>0</v>
      </c>
      <c r="P154" s="64">
        <v>0</v>
      </c>
      <c r="Q154" s="64">
        <v>0</v>
      </c>
      <c r="R154" s="64">
        <f t="shared" si="21"/>
        <v>12.5</v>
      </c>
      <c r="S154" s="64">
        <f t="shared" si="30"/>
        <v>165</v>
      </c>
      <c r="T154" s="65">
        <f t="shared" si="28"/>
        <v>15</v>
      </c>
      <c r="U154" s="64">
        <f t="shared" si="29"/>
        <v>15</v>
      </c>
      <c r="V154" s="66">
        <f t="shared" si="32"/>
        <v>142</v>
      </c>
      <c r="W154" s="19"/>
      <c r="X154" s="20">
        <f t="shared" si="25"/>
        <v>5</v>
      </c>
      <c r="Y154" s="20" t="e">
        <f>K154+L154+#REF!</f>
        <v>#REF!</v>
      </c>
    </row>
    <row r="155" spans="1:25">
      <c r="A155" s="62">
        <v>3666</v>
      </c>
      <c r="B155" s="76" t="s">
        <v>345</v>
      </c>
      <c r="C155" s="62" t="s">
        <v>19</v>
      </c>
      <c r="D155" s="63" t="s">
        <v>184</v>
      </c>
      <c r="E155" s="64">
        <v>2</v>
      </c>
      <c r="F155" s="68">
        <v>2</v>
      </c>
      <c r="G155" s="65">
        <v>0</v>
      </c>
      <c r="H155" s="64">
        <v>2</v>
      </c>
      <c r="I155" s="64">
        <f>(F155*30)+(G155*30)</f>
        <v>60</v>
      </c>
      <c r="J155" s="64">
        <f t="shared" si="31"/>
        <v>60</v>
      </c>
      <c r="K155" s="64">
        <v>2</v>
      </c>
      <c r="L155" s="64">
        <v>0</v>
      </c>
      <c r="M155" s="64">
        <v>0</v>
      </c>
      <c r="N155" s="64">
        <v>2</v>
      </c>
      <c r="O155" s="64">
        <v>0</v>
      </c>
      <c r="P155" s="64">
        <v>0</v>
      </c>
      <c r="Q155" s="64">
        <v>0</v>
      </c>
      <c r="R155" s="64">
        <f t="shared" si="21"/>
        <v>5</v>
      </c>
      <c r="S155" s="64">
        <f t="shared" si="30"/>
        <v>66</v>
      </c>
      <c r="T155" s="65">
        <f t="shared" ref="T155:T186" si="33">E155*3</f>
        <v>6</v>
      </c>
      <c r="U155" s="64">
        <f t="shared" ref="U155:U186" si="34">(E155*3)</f>
        <v>6</v>
      </c>
      <c r="V155" s="66">
        <f t="shared" si="32"/>
        <v>143</v>
      </c>
      <c r="W155" s="19"/>
      <c r="X155" s="20">
        <f t="shared" si="25"/>
        <v>2</v>
      </c>
      <c r="Y155" s="26" t="e">
        <f>K155+L155+#REF!</f>
        <v>#REF!</v>
      </c>
    </row>
    <row r="156" spans="1:25" s="41" customFormat="1" ht="24">
      <c r="A156" s="62">
        <v>3702</v>
      </c>
      <c r="B156" s="76" t="s">
        <v>346</v>
      </c>
      <c r="C156" s="62" t="s">
        <v>47</v>
      </c>
      <c r="D156" s="63" t="s">
        <v>177</v>
      </c>
      <c r="E156" s="64">
        <v>1</v>
      </c>
      <c r="F156" s="68">
        <v>0</v>
      </c>
      <c r="G156" s="65">
        <v>0</v>
      </c>
      <c r="H156" s="64">
        <v>1</v>
      </c>
      <c r="I156" s="64">
        <f t="shared" ref="I156:I161" si="35">30*((F156*(F156+1))/2)</f>
        <v>0</v>
      </c>
      <c r="J156" s="64">
        <f t="shared" si="31"/>
        <v>30</v>
      </c>
      <c r="K156" s="64">
        <v>1</v>
      </c>
      <c r="L156" s="64">
        <v>0</v>
      </c>
      <c r="M156" s="64">
        <v>0</v>
      </c>
      <c r="N156" s="64">
        <v>1</v>
      </c>
      <c r="O156" s="64">
        <v>0</v>
      </c>
      <c r="P156" s="64">
        <v>0</v>
      </c>
      <c r="Q156" s="64">
        <v>0</v>
      </c>
      <c r="R156" s="64">
        <f t="shared" ref="R156:R219" si="36">(K156*2.5)+(L156*5)+(M156*6)</f>
        <v>2.5</v>
      </c>
      <c r="S156" s="64">
        <f t="shared" si="30"/>
        <v>33</v>
      </c>
      <c r="T156" s="65">
        <f t="shared" si="33"/>
        <v>3</v>
      </c>
      <c r="U156" s="64">
        <f t="shared" si="34"/>
        <v>3</v>
      </c>
      <c r="V156" s="66">
        <f t="shared" si="32"/>
        <v>144</v>
      </c>
      <c r="W156" s="38"/>
      <c r="X156" s="39">
        <f t="shared" si="25"/>
        <v>1</v>
      </c>
      <c r="Y156" s="40" t="e">
        <f>K156+L156+#REF!</f>
        <v>#REF!</v>
      </c>
    </row>
    <row r="157" spans="1:25" ht="24">
      <c r="A157" s="62">
        <v>3717</v>
      </c>
      <c r="B157" s="76" t="s">
        <v>347</v>
      </c>
      <c r="C157" s="62" t="s">
        <v>181</v>
      </c>
      <c r="D157" s="63" t="s">
        <v>177</v>
      </c>
      <c r="E157" s="64">
        <v>2</v>
      </c>
      <c r="F157" s="68">
        <v>1</v>
      </c>
      <c r="G157" s="65">
        <v>0</v>
      </c>
      <c r="H157" s="64">
        <v>2</v>
      </c>
      <c r="I157" s="64">
        <f t="shared" si="35"/>
        <v>30</v>
      </c>
      <c r="J157" s="64">
        <f t="shared" si="31"/>
        <v>60</v>
      </c>
      <c r="K157" s="64">
        <v>2</v>
      </c>
      <c r="L157" s="64">
        <v>0</v>
      </c>
      <c r="M157" s="64">
        <v>0</v>
      </c>
      <c r="N157" s="64">
        <v>2</v>
      </c>
      <c r="O157" s="64">
        <v>0</v>
      </c>
      <c r="P157" s="64">
        <v>0</v>
      </c>
      <c r="Q157" s="64">
        <v>0</v>
      </c>
      <c r="R157" s="64">
        <f t="shared" si="36"/>
        <v>5</v>
      </c>
      <c r="S157" s="64">
        <f t="shared" si="30"/>
        <v>66</v>
      </c>
      <c r="T157" s="65">
        <f t="shared" si="33"/>
        <v>6</v>
      </c>
      <c r="U157" s="64">
        <f t="shared" si="34"/>
        <v>6</v>
      </c>
      <c r="V157" s="66">
        <f t="shared" si="32"/>
        <v>145</v>
      </c>
      <c r="W157" s="19"/>
      <c r="X157" s="20">
        <f t="shared" si="25"/>
        <v>2</v>
      </c>
      <c r="Y157" s="26" t="e">
        <f>K157+L157+#REF!</f>
        <v>#REF!</v>
      </c>
    </row>
    <row r="158" spans="1:25" ht="24">
      <c r="A158" s="62">
        <v>3734</v>
      </c>
      <c r="B158" s="76" t="s">
        <v>348</v>
      </c>
      <c r="C158" s="62" t="s">
        <v>27</v>
      </c>
      <c r="D158" s="63" t="s">
        <v>177</v>
      </c>
      <c r="E158" s="64">
        <v>6</v>
      </c>
      <c r="F158" s="68">
        <v>6</v>
      </c>
      <c r="G158" s="65">
        <v>0</v>
      </c>
      <c r="H158" s="64">
        <v>6</v>
      </c>
      <c r="I158" s="64">
        <f t="shared" si="35"/>
        <v>630</v>
      </c>
      <c r="J158" s="64">
        <f t="shared" si="31"/>
        <v>180</v>
      </c>
      <c r="K158" s="64">
        <v>6</v>
      </c>
      <c r="L158" s="64">
        <v>0</v>
      </c>
      <c r="M158" s="64">
        <v>0</v>
      </c>
      <c r="N158" s="64">
        <v>6</v>
      </c>
      <c r="O158" s="64">
        <v>0</v>
      </c>
      <c r="P158" s="64">
        <v>0</v>
      </c>
      <c r="Q158" s="64">
        <v>0</v>
      </c>
      <c r="R158" s="64">
        <f t="shared" si="36"/>
        <v>15</v>
      </c>
      <c r="S158" s="64">
        <f t="shared" si="30"/>
        <v>198.00000000000003</v>
      </c>
      <c r="T158" s="65">
        <f t="shared" si="33"/>
        <v>18</v>
      </c>
      <c r="U158" s="64">
        <f t="shared" si="34"/>
        <v>18</v>
      </c>
      <c r="V158" s="66">
        <f t="shared" si="32"/>
        <v>146</v>
      </c>
      <c r="W158" s="19"/>
      <c r="X158" s="20">
        <f t="shared" si="25"/>
        <v>6</v>
      </c>
      <c r="Y158" s="26" t="e">
        <f>K158+L158+#REF!</f>
        <v>#REF!</v>
      </c>
    </row>
    <row r="159" spans="1:25" ht="24">
      <c r="A159" s="62">
        <v>3750</v>
      </c>
      <c r="B159" s="76" t="s">
        <v>349</v>
      </c>
      <c r="C159" s="62" t="s">
        <v>210</v>
      </c>
      <c r="D159" s="63" t="s">
        <v>177</v>
      </c>
      <c r="E159" s="64">
        <v>4</v>
      </c>
      <c r="F159" s="68">
        <v>4</v>
      </c>
      <c r="G159" s="65">
        <v>0</v>
      </c>
      <c r="H159" s="64">
        <v>4</v>
      </c>
      <c r="I159" s="64">
        <f t="shared" si="35"/>
        <v>300</v>
      </c>
      <c r="J159" s="64">
        <f t="shared" si="31"/>
        <v>120</v>
      </c>
      <c r="K159" s="64">
        <v>4</v>
      </c>
      <c r="L159" s="64">
        <v>0</v>
      </c>
      <c r="M159" s="64">
        <v>0</v>
      </c>
      <c r="N159" s="64">
        <v>4</v>
      </c>
      <c r="O159" s="64">
        <v>0</v>
      </c>
      <c r="P159" s="64">
        <v>0</v>
      </c>
      <c r="Q159" s="64">
        <v>0</v>
      </c>
      <c r="R159" s="64">
        <f t="shared" si="36"/>
        <v>10</v>
      </c>
      <c r="S159" s="64">
        <f t="shared" si="30"/>
        <v>132</v>
      </c>
      <c r="T159" s="65">
        <f t="shared" si="33"/>
        <v>12</v>
      </c>
      <c r="U159" s="64">
        <f t="shared" si="34"/>
        <v>12</v>
      </c>
      <c r="V159" s="66">
        <f t="shared" si="32"/>
        <v>147</v>
      </c>
      <c r="W159" s="19"/>
      <c r="X159" s="20">
        <f t="shared" si="25"/>
        <v>4</v>
      </c>
      <c r="Y159" s="20" t="e">
        <f>K159+L159+#REF!</f>
        <v>#REF!</v>
      </c>
    </row>
    <row r="160" spans="1:25">
      <c r="A160" s="62">
        <v>3786</v>
      </c>
      <c r="B160" s="76" t="s">
        <v>350</v>
      </c>
      <c r="C160" s="62" t="s">
        <v>351</v>
      </c>
      <c r="D160" s="63" t="s">
        <v>177</v>
      </c>
      <c r="E160" s="64">
        <v>5</v>
      </c>
      <c r="F160" s="68">
        <v>5</v>
      </c>
      <c r="G160" s="65">
        <v>0</v>
      </c>
      <c r="H160" s="64">
        <v>5</v>
      </c>
      <c r="I160" s="64">
        <f t="shared" si="35"/>
        <v>450</v>
      </c>
      <c r="J160" s="64">
        <f t="shared" si="31"/>
        <v>150</v>
      </c>
      <c r="K160" s="64">
        <v>5</v>
      </c>
      <c r="L160" s="64">
        <v>0</v>
      </c>
      <c r="M160" s="64">
        <v>0</v>
      </c>
      <c r="N160" s="64">
        <v>5</v>
      </c>
      <c r="O160" s="64">
        <v>0</v>
      </c>
      <c r="P160" s="64">
        <v>0</v>
      </c>
      <c r="Q160" s="64">
        <v>0</v>
      </c>
      <c r="R160" s="64">
        <f t="shared" si="36"/>
        <v>12.5</v>
      </c>
      <c r="S160" s="64">
        <f t="shared" si="30"/>
        <v>165</v>
      </c>
      <c r="T160" s="65">
        <f t="shared" si="33"/>
        <v>15</v>
      </c>
      <c r="U160" s="64">
        <f t="shared" si="34"/>
        <v>15</v>
      </c>
      <c r="V160" s="66">
        <f t="shared" si="32"/>
        <v>148</v>
      </c>
      <c r="W160" s="19"/>
    </row>
    <row r="161" spans="1:25" ht="24">
      <c r="A161" s="62">
        <v>3801</v>
      </c>
      <c r="B161" s="76" t="s">
        <v>352</v>
      </c>
      <c r="C161" s="62" t="s">
        <v>243</v>
      </c>
      <c r="D161" s="63" t="s">
        <v>177</v>
      </c>
      <c r="E161" s="64">
        <v>6</v>
      </c>
      <c r="F161" s="68">
        <v>6</v>
      </c>
      <c r="G161" s="65">
        <v>0</v>
      </c>
      <c r="H161" s="64">
        <v>6</v>
      </c>
      <c r="I161" s="64">
        <f t="shared" si="35"/>
        <v>630</v>
      </c>
      <c r="J161" s="64">
        <f t="shared" si="31"/>
        <v>180</v>
      </c>
      <c r="K161" s="64">
        <v>6</v>
      </c>
      <c r="L161" s="64">
        <v>0</v>
      </c>
      <c r="M161" s="64">
        <v>0</v>
      </c>
      <c r="N161" s="64">
        <v>6</v>
      </c>
      <c r="O161" s="64">
        <v>0</v>
      </c>
      <c r="P161" s="64">
        <v>0</v>
      </c>
      <c r="Q161" s="64">
        <v>0</v>
      </c>
      <c r="R161" s="64">
        <f t="shared" si="36"/>
        <v>15</v>
      </c>
      <c r="S161" s="64">
        <f t="shared" si="30"/>
        <v>198.00000000000003</v>
      </c>
      <c r="T161" s="65">
        <f t="shared" si="33"/>
        <v>18</v>
      </c>
      <c r="U161" s="64">
        <f t="shared" si="34"/>
        <v>18</v>
      </c>
      <c r="V161" s="66">
        <f t="shared" si="32"/>
        <v>149</v>
      </c>
      <c r="W161" s="19"/>
      <c r="X161" s="20">
        <f t="shared" ref="X161:X186" si="37">N161+O161+P161+Q161</f>
        <v>6</v>
      </c>
      <c r="Y161" s="20" t="e">
        <f>K161+L161+#REF!</f>
        <v>#REF!</v>
      </c>
    </row>
    <row r="162" spans="1:25" ht="36">
      <c r="A162" s="62">
        <v>3806</v>
      </c>
      <c r="B162" s="76" t="s">
        <v>353</v>
      </c>
      <c r="C162" s="62" t="s">
        <v>354</v>
      </c>
      <c r="D162" s="63" t="s">
        <v>184</v>
      </c>
      <c r="E162" s="64">
        <v>24</v>
      </c>
      <c r="F162" s="68">
        <v>24</v>
      </c>
      <c r="G162" s="65">
        <v>0</v>
      </c>
      <c r="H162" s="64">
        <v>24</v>
      </c>
      <c r="I162" s="64">
        <f>(F162*30)+(G162*30)</f>
        <v>720</v>
      </c>
      <c r="J162" s="64">
        <f t="shared" si="31"/>
        <v>720</v>
      </c>
      <c r="K162" s="64">
        <v>0</v>
      </c>
      <c r="L162" s="64">
        <v>24</v>
      </c>
      <c r="M162" s="64">
        <v>0</v>
      </c>
      <c r="N162" s="64">
        <v>24</v>
      </c>
      <c r="O162" s="64">
        <v>0</v>
      </c>
      <c r="P162" s="64">
        <v>0</v>
      </c>
      <c r="Q162" s="64">
        <v>0</v>
      </c>
      <c r="R162" s="64">
        <f t="shared" si="36"/>
        <v>120</v>
      </c>
      <c r="S162" s="64">
        <f t="shared" si="30"/>
        <v>792.00000000000011</v>
      </c>
      <c r="T162" s="65">
        <f t="shared" si="33"/>
        <v>72</v>
      </c>
      <c r="U162" s="64">
        <f t="shared" si="34"/>
        <v>72</v>
      </c>
      <c r="V162" s="66">
        <f t="shared" si="32"/>
        <v>150</v>
      </c>
      <c r="W162" s="19"/>
      <c r="X162" s="20">
        <f t="shared" si="37"/>
        <v>24</v>
      </c>
      <c r="Y162" s="26" t="e">
        <f>K162+L162+#REF!</f>
        <v>#REF!</v>
      </c>
    </row>
    <row r="163" spans="1:25" s="41" customFormat="1" ht="24">
      <c r="A163" s="62">
        <v>3807</v>
      </c>
      <c r="B163" s="76" t="s">
        <v>355</v>
      </c>
      <c r="C163" s="62" t="s">
        <v>98</v>
      </c>
      <c r="D163" s="63" t="s">
        <v>184</v>
      </c>
      <c r="E163" s="64">
        <v>17</v>
      </c>
      <c r="F163" s="68">
        <v>0</v>
      </c>
      <c r="G163" s="65">
        <v>0</v>
      </c>
      <c r="H163" s="64">
        <v>17</v>
      </c>
      <c r="I163" s="64">
        <f>(F163*30)+(G163*30)</f>
        <v>0</v>
      </c>
      <c r="J163" s="64">
        <f t="shared" si="31"/>
        <v>510</v>
      </c>
      <c r="K163" s="64">
        <v>0</v>
      </c>
      <c r="L163" s="64">
        <v>17</v>
      </c>
      <c r="M163" s="64">
        <v>0</v>
      </c>
      <c r="N163" s="64">
        <v>17</v>
      </c>
      <c r="O163" s="64">
        <v>0</v>
      </c>
      <c r="P163" s="64">
        <v>0</v>
      </c>
      <c r="Q163" s="64">
        <v>0</v>
      </c>
      <c r="R163" s="64">
        <f t="shared" si="36"/>
        <v>85</v>
      </c>
      <c r="S163" s="64">
        <f t="shared" si="30"/>
        <v>561</v>
      </c>
      <c r="T163" s="65">
        <f t="shared" si="33"/>
        <v>51</v>
      </c>
      <c r="U163" s="64">
        <f t="shared" si="34"/>
        <v>51</v>
      </c>
      <c r="V163" s="66">
        <f t="shared" si="32"/>
        <v>151</v>
      </c>
      <c r="W163" s="38"/>
      <c r="X163" s="39">
        <f t="shared" si="37"/>
        <v>17</v>
      </c>
      <c r="Y163" s="39" t="e">
        <f>K163+L163+#REF!</f>
        <v>#REF!</v>
      </c>
    </row>
    <row r="164" spans="1:25">
      <c r="A164" s="62">
        <v>3824</v>
      </c>
      <c r="B164" s="76" t="s">
        <v>356</v>
      </c>
      <c r="C164" s="62" t="s">
        <v>181</v>
      </c>
      <c r="D164" s="63" t="s">
        <v>177</v>
      </c>
      <c r="E164" s="64">
        <v>2</v>
      </c>
      <c r="F164" s="68">
        <v>2</v>
      </c>
      <c r="G164" s="65">
        <v>0</v>
      </c>
      <c r="H164" s="64">
        <v>2</v>
      </c>
      <c r="I164" s="64">
        <f>30*((F164*(F164+1))/2)</f>
        <v>90</v>
      </c>
      <c r="J164" s="64">
        <f t="shared" si="31"/>
        <v>60</v>
      </c>
      <c r="K164" s="64">
        <v>2</v>
      </c>
      <c r="L164" s="64">
        <v>0</v>
      </c>
      <c r="M164" s="64">
        <v>0</v>
      </c>
      <c r="N164" s="64">
        <v>2</v>
      </c>
      <c r="O164" s="64">
        <v>0</v>
      </c>
      <c r="P164" s="64">
        <v>0</v>
      </c>
      <c r="Q164" s="64">
        <v>0</v>
      </c>
      <c r="R164" s="64">
        <f t="shared" si="36"/>
        <v>5</v>
      </c>
      <c r="S164" s="64">
        <f t="shared" si="30"/>
        <v>66</v>
      </c>
      <c r="T164" s="65">
        <f t="shared" si="33"/>
        <v>6</v>
      </c>
      <c r="U164" s="64">
        <f t="shared" si="34"/>
        <v>6</v>
      </c>
      <c r="V164" s="66">
        <f t="shared" si="32"/>
        <v>152</v>
      </c>
      <c r="W164" s="19"/>
      <c r="X164" s="20">
        <f t="shared" si="37"/>
        <v>2</v>
      </c>
      <c r="Y164" s="26" t="e">
        <f>K164+L164+#REF!</f>
        <v>#REF!</v>
      </c>
    </row>
    <row r="165" spans="1:25" ht="24">
      <c r="A165" s="62">
        <v>3852</v>
      </c>
      <c r="B165" s="76" t="s">
        <v>357</v>
      </c>
      <c r="C165" s="62" t="s">
        <v>49</v>
      </c>
      <c r="D165" s="63" t="s">
        <v>184</v>
      </c>
      <c r="E165" s="64">
        <v>9</v>
      </c>
      <c r="F165" s="68">
        <v>8</v>
      </c>
      <c r="G165" s="65">
        <v>0</v>
      </c>
      <c r="H165" s="64">
        <v>8</v>
      </c>
      <c r="I165" s="64">
        <f>(F165*30)+(G165*30)</f>
        <v>240</v>
      </c>
      <c r="J165" s="64">
        <f t="shared" si="31"/>
        <v>240</v>
      </c>
      <c r="K165" s="64">
        <v>9</v>
      </c>
      <c r="L165" s="64">
        <v>0</v>
      </c>
      <c r="M165" s="64">
        <v>0</v>
      </c>
      <c r="N165" s="64">
        <v>9</v>
      </c>
      <c r="O165" s="64">
        <v>0</v>
      </c>
      <c r="P165" s="64">
        <v>0</v>
      </c>
      <c r="Q165" s="64">
        <v>0</v>
      </c>
      <c r="R165" s="64">
        <f t="shared" si="36"/>
        <v>22.5</v>
      </c>
      <c r="S165" s="64">
        <f t="shared" si="30"/>
        <v>264</v>
      </c>
      <c r="T165" s="65">
        <f t="shared" si="33"/>
        <v>27</v>
      </c>
      <c r="U165" s="64">
        <f t="shared" si="34"/>
        <v>27</v>
      </c>
      <c r="V165" s="66">
        <f t="shared" si="32"/>
        <v>153</v>
      </c>
      <c r="W165" s="19"/>
      <c r="X165" s="20">
        <f t="shared" si="37"/>
        <v>9</v>
      </c>
      <c r="Y165" s="26" t="e">
        <f>K165+L165+#REF!</f>
        <v>#REF!</v>
      </c>
    </row>
    <row r="166" spans="1:25" ht="24">
      <c r="A166" s="62">
        <v>3872</v>
      </c>
      <c r="B166" s="76" t="s">
        <v>358</v>
      </c>
      <c r="C166" s="62" t="s">
        <v>47</v>
      </c>
      <c r="D166" s="63" t="s">
        <v>177</v>
      </c>
      <c r="E166" s="64">
        <v>12</v>
      </c>
      <c r="F166" s="68">
        <v>0</v>
      </c>
      <c r="G166" s="65">
        <v>0</v>
      </c>
      <c r="H166" s="64">
        <v>12</v>
      </c>
      <c r="I166" s="64">
        <f>30*((F166*(F166+1))/2)</f>
        <v>0</v>
      </c>
      <c r="J166" s="64">
        <f t="shared" si="31"/>
        <v>360</v>
      </c>
      <c r="K166" s="64">
        <v>12</v>
      </c>
      <c r="L166" s="64">
        <v>0</v>
      </c>
      <c r="M166" s="64">
        <v>0</v>
      </c>
      <c r="N166" s="64">
        <v>12</v>
      </c>
      <c r="O166" s="64">
        <v>0</v>
      </c>
      <c r="P166" s="64">
        <v>0</v>
      </c>
      <c r="Q166" s="64">
        <v>0</v>
      </c>
      <c r="R166" s="64">
        <f t="shared" si="36"/>
        <v>30</v>
      </c>
      <c r="S166" s="64">
        <f t="shared" si="30"/>
        <v>396.00000000000006</v>
      </c>
      <c r="T166" s="65">
        <f t="shared" si="33"/>
        <v>36</v>
      </c>
      <c r="U166" s="64">
        <f t="shared" si="34"/>
        <v>36</v>
      </c>
      <c r="V166" s="66">
        <f t="shared" si="32"/>
        <v>154</v>
      </c>
      <c r="W166" s="19"/>
      <c r="X166" s="20">
        <f t="shared" si="37"/>
        <v>12</v>
      </c>
      <c r="Y166" s="20" t="e">
        <f>K166+L166+#REF!</f>
        <v>#REF!</v>
      </c>
    </row>
    <row r="167" spans="1:25" ht="24">
      <c r="A167" s="62">
        <v>3879</v>
      </c>
      <c r="B167" s="76" t="s">
        <v>359</v>
      </c>
      <c r="C167" s="62" t="s">
        <v>22</v>
      </c>
      <c r="D167" s="63" t="s">
        <v>184</v>
      </c>
      <c r="E167" s="64">
        <v>5</v>
      </c>
      <c r="F167" s="68">
        <v>5</v>
      </c>
      <c r="G167" s="65">
        <v>0</v>
      </c>
      <c r="H167" s="64">
        <v>5</v>
      </c>
      <c r="I167" s="64">
        <f t="shared" ref="I167:I231" si="38">(F167*30)+(G167*30)</f>
        <v>150</v>
      </c>
      <c r="J167" s="64">
        <f t="shared" si="31"/>
        <v>150</v>
      </c>
      <c r="K167" s="64">
        <v>5</v>
      </c>
      <c r="L167" s="64">
        <v>0</v>
      </c>
      <c r="M167" s="64">
        <v>0</v>
      </c>
      <c r="N167" s="64">
        <v>5</v>
      </c>
      <c r="O167" s="64">
        <v>0</v>
      </c>
      <c r="P167" s="64">
        <v>0</v>
      </c>
      <c r="Q167" s="64">
        <v>0</v>
      </c>
      <c r="R167" s="64">
        <f t="shared" si="36"/>
        <v>12.5</v>
      </c>
      <c r="S167" s="64">
        <f t="shared" si="30"/>
        <v>165</v>
      </c>
      <c r="T167" s="65">
        <f t="shared" si="33"/>
        <v>15</v>
      </c>
      <c r="U167" s="64">
        <f t="shared" si="34"/>
        <v>15</v>
      </c>
      <c r="V167" s="66">
        <f t="shared" si="32"/>
        <v>155</v>
      </c>
      <c r="W167" s="19"/>
      <c r="X167" s="20">
        <f t="shared" si="37"/>
        <v>5</v>
      </c>
      <c r="Y167" s="26" t="e">
        <f>K167+L167+#REF!</f>
        <v>#REF!</v>
      </c>
    </row>
    <row r="168" spans="1:25" ht="24">
      <c r="A168" s="62">
        <v>3891</v>
      </c>
      <c r="B168" s="76" t="s">
        <v>360</v>
      </c>
      <c r="C168" s="62" t="s">
        <v>92</v>
      </c>
      <c r="D168" s="63" t="s">
        <v>184</v>
      </c>
      <c r="E168" s="64">
        <v>3</v>
      </c>
      <c r="F168" s="68">
        <v>1</v>
      </c>
      <c r="G168" s="65">
        <v>0</v>
      </c>
      <c r="H168" s="64">
        <v>3</v>
      </c>
      <c r="I168" s="64">
        <f t="shared" si="38"/>
        <v>30</v>
      </c>
      <c r="J168" s="64">
        <f t="shared" si="31"/>
        <v>90</v>
      </c>
      <c r="K168" s="64">
        <v>0</v>
      </c>
      <c r="L168" s="64">
        <v>3</v>
      </c>
      <c r="M168" s="64">
        <v>0</v>
      </c>
      <c r="N168" s="64">
        <v>0</v>
      </c>
      <c r="O168" s="64">
        <v>0</v>
      </c>
      <c r="P168" s="64">
        <v>0</v>
      </c>
      <c r="Q168" s="64">
        <v>3</v>
      </c>
      <c r="R168" s="64">
        <f t="shared" si="36"/>
        <v>15</v>
      </c>
      <c r="S168" s="64">
        <f t="shared" si="30"/>
        <v>99.000000000000014</v>
      </c>
      <c r="T168" s="65">
        <f t="shared" si="33"/>
        <v>9</v>
      </c>
      <c r="U168" s="64">
        <f t="shared" si="34"/>
        <v>9</v>
      </c>
      <c r="V168" s="66">
        <f t="shared" si="32"/>
        <v>156</v>
      </c>
      <c r="W168" s="19"/>
      <c r="X168" s="20">
        <f t="shared" si="37"/>
        <v>3</v>
      </c>
      <c r="Y168" s="26" t="e">
        <f>K168+L168+#REF!</f>
        <v>#REF!</v>
      </c>
    </row>
    <row r="169" spans="1:25" ht="24">
      <c r="A169" s="62">
        <v>3914</v>
      </c>
      <c r="B169" s="76" t="s">
        <v>361</v>
      </c>
      <c r="C169" s="62" t="s">
        <v>362</v>
      </c>
      <c r="D169" s="63" t="s">
        <v>184</v>
      </c>
      <c r="E169" s="64">
        <v>9</v>
      </c>
      <c r="F169" s="68">
        <v>1</v>
      </c>
      <c r="G169" s="65">
        <v>0</v>
      </c>
      <c r="H169" s="64">
        <v>9</v>
      </c>
      <c r="I169" s="64">
        <f t="shared" si="38"/>
        <v>30</v>
      </c>
      <c r="J169" s="64">
        <f t="shared" si="31"/>
        <v>270</v>
      </c>
      <c r="K169" s="64">
        <v>0</v>
      </c>
      <c r="L169" s="64">
        <v>9</v>
      </c>
      <c r="M169" s="64">
        <v>0</v>
      </c>
      <c r="N169" s="64">
        <v>0</v>
      </c>
      <c r="O169" s="64">
        <v>0</v>
      </c>
      <c r="P169" s="64">
        <v>0</v>
      </c>
      <c r="Q169" s="64">
        <v>9</v>
      </c>
      <c r="R169" s="64">
        <f t="shared" si="36"/>
        <v>45</v>
      </c>
      <c r="S169" s="64">
        <f t="shared" si="30"/>
        <v>297</v>
      </c>
      <c r="T169" s="65">
        <f t="shared" si="33"/>
        <v>27</v>
      </c>
      <c r="U169" s="64">
        <f t="shared" si="34"/>
        <v>27</v>
      </c>
      <c r="V169" s="66">
        <f t="shared" si="32"/>
        <v>157</v>
      </c>
      <c r="W169" s="19"/>
      <c r="X169" s="20">
        <f t="shared" si="37"/>
        <v>9</v>
      </c>
      <c r="Y169" s="26" t="e">
        <f>K169+L169+#REF!</f>
        <v>#REF!</v>
      </c>
    </row>
    <row r="170" spans="1:25">
      <c r="A170" s="62">
        <v>3951</v>
      </c>
      <c r="B170" s="76" t="s">
        <v>363</v>
      </c>
      <c r="C170" s="62" t="s">
        <v>19</v>
      </c>
      <c r="D170" s="63" t="s">
        <v>177</v>
      </c>
      <c r="E170" s="64">
        <v>4</v>
      </c>
      <c r="F170" s="68">
        <v>3</v>
      </c>
      <c r="G170" s="65">
        <v>0</v>
      </c>
      <c r="H170" s="64">
        <v>3</v>
      </c>
      <c r="I170" s="64">
        <f>30*((F170*(F170+1))/2)</f>
        <v>180</v>
      </c>
      <c r="J170" s="64">
        <f t="shared" si="31"/>
        <v>90</v>
      </c>
      <c r="K170" s="64">
        <v>4</v>
      </c>
      <c r="L170" s="64">
        <v>0</v>
      </c>
      <c r="M170" s="64">
        <v>0</v>
      </c>
      <c r="N170" s="64">
        <v>4</v>
      </c>
      <c r="O170" s="64">
        <v>0</v>
      </c>
      <c r="P170" s="64">
        <v>0</v>
      </c>
      <c r="Q170" s="64">
        <v>0</v>
      </c>
      <c r="R170" s="64">
        <f t="shared" si="36"/>
        <v>10</v>
      </c>
      <c r="S170" s="64">
        <f t="shared" si="30"/>
        <v>99.000000000000014</v>
      </c>
      <c r="T170" s="65">
        <f t="shared" si="33"/>
        <v>12</v>
      </c>
      <c r="U170" s="64">
        <f t="shared" si="34"/>
        <v>12</v>
      </c>
      <c r="V170" s="66">
        <f t="shared" si="32"/>
        <v>158</v>
      </c>
      <c r="W170" s="19"/>
      <c r="X170" s="20">
        <f t="shared" si="37"/>
        <v>4</v>
      </c>
      <c r="Y170" s="20" t="e">
        <f>K170+L170+#REF!</f>
        <v>#REF!</v>
      </c>
    </row>
    <row r="171" spans="1:25" s="41" customFormat="1" ht="24">
      <c r="A171" s="69">
        <v>3964</v>
      </c>
      <c r="B171" s="76" t="s">
        <v>364</v>
      </c>
      <c r="C171" s="62" t="s">
        <v>98</v>
      </c>
      <c r="D171" s="63" t="s">
        <v>184</v>
      </c>
      <c r="E171" s="64">
        <v>10</v>
      </c>
      <c r="F171" s="68">
        <v>0</v>
      </c>
      <c r="G171" s="65">
        <v>5</v>
      </c>
      <c r="H171" s="64">
        <v>10</v>
      </c>
      <c r="I171" s="64">
        <f t="shared" si="38"/>
        <v>150</v>
      </c>
      <c r="J171" s="64">
        <f t="shared" si="31"/>
        <v>300</v>
      </c>
      <c r="K171" s="64">
        <v>0</v>
      </c>
      <c r="L171" s="64">
        <v>0</v>
      </c>
      <c r="M171" s="64">
        <v>10</v>
      </c>
      <c r="N171" s="64">
        <v>0</v>
      </c>
      <c r="O171" s="64">
        <v>0</v>
      </c>
      <c r="P171" s="64">
        <v>10</v>
      </c>
      <c r="Q171" s="64">
        <v>0</v>
      </c>
      <c r="R171" s="64">
        <f t="shared" si="36"/>
        <v>60</v>
      </c>
      <c r="S171" s="64">
        <f t="shared" si="30"/>
        <v>330</v>
      </c>
      <c r="T171" s="65">
        <f t="shared" si="33"/>
        <v>30</v>
      </c>
      <c r="U171" s="64">
        <f t="shared" si="34"/>
        <v>30</v>
      </c>
      <c r="V171" s="66">
        <f t="shared" si="32"/>
        <v>159</v>
      </c>
      <c r="W171" s="38"/>
      <c r="X171" s="39">
        <f t="shared" si="37"/>
        <v>10</v>
      </c>
      <c r="Y171" s="40" t="e">
        <f>K171+L171+#REF!</f>
        <v>#REF!</v>
      </c>
    </row>
    <row r="172" spans="1:25" ht="24">
      <c r="A172" s="62">
        <v>3965</v>
      </c>
      <c r="B172" s="76" t="s">
        <v>365</v>
      </c>
      <c r="C172" s="62" t="s">
        <v>47</v>
      </c>
      <c r="D172" s="63" t="s">
        <v>184</v>
      </c>
      <c r="E172" s="64">
        <v>13</v>
      </c>
      <c r="F172" s="68">
        <v>7</v>
      </c>
      <c r="G172" s="65">
        <v>0</v>
      </c>
      <c r="H172" s="64">
        <v>13</v>
      </c>
      <c r="I172" s="64">
        <f t="shared" si="38"/>
        <v>210</v>
      </c>
      <c r="J172" s="64">
        <f t="shared" si="31"/>
        <v>390</v>
      </c>
      <c r="K172" s="64">
        <v>0</v>
      </c>
      <c r="L172" s="64">
        <v>13</v>
      </c>
      <c r="M172" s="64">
        <v>0</v>
      </c>
      <c r="N172" s="64">
        <v>13</v>
      </c>
      <c r="O172" s="64">
        <v>0</v>
      </c>
      <c r="P172" s="64">
        <v>0</v>
      </c>
      <c r="Q172" s="64">
        <v>0</v>
      </c>
      <c r="R172" s="64">
        <f t="shared" si="36"/>
        <v>65</v>
      </c>
      <c r="S172" s="64">
        <f t="shared" si="30"/>
        <v>429.00000000000006</v>
      </c>
      <c r="T172" s="65">
        <f t="shared" si="33"/>
        <v>39</v>
      </c>
      <c r="U172" s="64">
        <f t="shared" si="34"/>
        <v>39</v>
      </c>
      <c r="V172" s="66">
        <f t="shared" si="32"/>
        <v>160</v>
      </c>
      <c r="W172" s="19"/>
      <c r="X172" s="20">
        <f t="shared" si="37"/>
        <v>13</v>
      </c>
      <c r="Y172" s="26" t="e">
        <f>K172+L172+#REF!</f>
        <v>#REF!</v>
      </c>
    </row>
    <row r="173" spans="1:25" ht="36">
      <c r="A173" s="62">
        <v>3967</v>
      </c>
      <c r="B173" s="76" t="s">
        <v>366</v>
      </c>
      <c r="C173" s="62" t="s">
        <v>47</v>
      </c>
      <c r="D173" s="63" t="s">
        <v>184</v>
      </c>
      <c r="E173" s="64">
        <v>10</v>
      </c>
      <c r="F173" s="68">
        <v>0</v>
      </c>
      <c r="G173" s="65">
        <v>0</v>
      </c>
      <c r="H173" s="64">
        <v>10</v>
      </c>
      <c r="I173" s="64">
        <f t="shared" si="38"/>
        <v>0</v>
      </c>
      <c r="J173" s="64">
        <f t="shared" si="31"/>
        <v>300</v>
      </c>
      <c r="K173" s="64">
        <v>0</v>
      </c>
      <c r="L173" s="64">
        <v>10</v>
      </c>
      <c r="M173" s="64">
        <v>0</v>
      </c>
      <c r="N173" s="64">
        <v>10</v>
      </c>
      <c r="O173" s="64">
        <v>0</v>
      </c>
      <c r="P173" s="64">
        <v>0</v>
      </c>
      <c r="Q173" s="64">
        <v>0</v>
      </c>
      <c r="R173" s="64">
        <f t="shared" si="36"/>
        <v>50</v>
      </c>
      <c r="S173" s="64">
        <f t="shared" si="30"/>
        <v>330</v>
      </c>
      <c r="T173" s="65">
        <f t="shared" si="33"/>
        <v>30</v>
      </c>
      <c r="U173" s="64">
        <f t="shared" si="34"/>
        <v>30</v>
      </c>
      <c r="V173" s="66">
        <f t="shared" si="32"/>
        <v>161</v>
      </c>
      <c r="W173" s="19"/>
      <c r="X173" s="20">
        <f t="shared" si="37"/>
        <v>10</v>
      </c>
      <c r="Y173" s="26" t="e">
        <f>K173+L173+#REF!</f>
        <v>#REF!</v>
      </c>
    </row>
    <row r="174" spans="1:25" ht="24">
      <c r="A174" s="62">
        <v>3983</v>
      </c>
      <c r="B174" s="76" t="s">
        <v>367</v>
      </c>
      <c r="C174" s="62" t="s">
        <v>368</v>
      </c>
      <c r="D174" s="63" t="s">
        <v>177</v>
      </c>
      <c r="E174" s="64">
        <v>3</v>
      </c>
      <c r="F174" s="68">
        <v>3</v>
      </c>
      <c r="G174" s="65">
        <v>0</v>
      </c>
      <c r="H174" s="64">
        <v>3</v>
      </c>
      <c r="I174" s="64">
        <f>30*((F174*(F174+1))/2)</f>
        <v>180</v>
      </c>
      <c r="J174" s="64">
        <f t="shared" si="31"/>
        <v>90</v>
      </c>
      <c r="K174" s="64">
        <v>3</v>
      </c>
      <c r="L174" s="64">
        <v>0</v>
      </c>
      <c r="M174" s="64">
        <v>0</v>
      </c>
      <c r="N174" s="64">
        <v>3</v>
      </c>
      <c r="O174" s="64">
        <v>0</v>
      </c>
      <c r="P174" s="64">
        <v>0</v>
      </c>
      <c r="Q174" s="64">
        <v>0</v>
      </c>
      <c r="R174" s="64">
        <f t="shared" si="36"/>
        <v>7.5</v>
      </c>
      <c r="S174" s="64">
        <f t="shared" si="30"/>
        <v>99.000000000000014</v>
      </c>
      <c r="T174" s="65">
        <f t="shared" si="33"/>
        <v>9</v>
      </c>
      <c r="U174" s="64">
        <f t="shared" si="34"/>
        <v>9</v>
      </c>
      <c r="V174" s="66">
        <f t="shared" si="32"/>
        <v>162</v>
      </c>
      <c r="W174" s="19"/>
      <c r="X174" s="20">
        <f t="shared" si="37"/>
        <v>3</v>
      </c>
      <c r="Y174" s="20" t="e">
        <f>K174+L174+#REF!</f>
        <v>#REF!</v>
      </c>
    </row>
    <row r="175" spans="1:25" ht="24">
      <c r="A175" s="62">
        <v>4003</v>
      </c>
      <c r="B175" s="76" t="s">
        <v>369</v>
      </c>
      <c r="C175" s="62" t="s">
        <v>22</v>
      </c>
      <c r="D175" s="63" t="s">
        <v>177</v>
      </c>
      <c r="E175" s="64">
        <v>2</v>
      </c>
      <c r="F175" s="68">
        <v>2</v>
      </c>
      <c r="G175" s="65">
        <v>0</v>
      </c>
      <c r="H175" s="64">
        <v>2</v>
      </c>
      <c r="I175" s="64">
        <f>30*((F175*(F175+1))/2)</f>
        <v>90</v>
      </c>
      <c r="J175" s="64">
        <f t="shared" si="31"/>
        <v>60</v>
      </c>
      <c r="K175" s="64">
        <v>2</v>
      </c>
      <c r="L175" s="64">
        <v>0</v>
      </c>
      <c r="M175" s="64">
        <v>0</v>
      </c>
      <c r="N175" s="64">
        <v>2</v>
      </c>
      <c r="O175" s="64">
        <v>0</v>
      </c>
      <c r="P175" s="64">
        <v>0</v>
      </c>
      <c r="Q175" s="64">
        <v>0</v>
      </c>
      <c r="R175" s="64">
        <f t="shared" si="36"/>
        <v>5</v>
      </c>
      <c r="S175" s="64">
        <f t="shared" si="30"/>
        <v>66</v>
      </c>
      <c r="T175" s="65">
        <f t="shared" si="33"/>
        <v>6</v>
      </c>
      <c r="U175" s="64">
        <f t="shared" si="34"/>
        <v>6</v>
      </c>
      <c r="V175" s="66">
        <f t="shared" si="32"/>
        <v>163</v>
      </c>
      <c r="W175" s="19"/>
      <c r="X175" s="20">
        <f t="shared" si="37"/>
        <v>2</v>
      </c>
      <c r="Y175" s="20" t="e">
        <f>K175+L175+#REF!</f>
        <v>#REF!</v>
      </c>
    </row>
    <row r="176" spans="1:25" ht="24">
      <c r="A176" s="62">
        <v>4016</v>
      </c>
      <c r="B176" s="76" t="s">
        <v>370</v>
      </c>
      <c r="C176" s="62" t="s">
        <v>49</v>
      </c>
      <c r="D176" s="63" t="s">
        <v>184</v>
      </c>
      <c r="E176" s="64">
        <v>1</v>
      </c>
      <c r="F176" s="68">
        <v>1</v>
      </c>
      <c r="G176" s="65">
        <v>0</v>
      </c>
      <c r="H176" s="64">
        <v>1</v>
      </c>
      <c r="I176" s="64">
        <f t="shared" si="38"/>
        <v>30</v>
      </c>
      <c r="J176" s="64">
        <f t="shared" si="31"/>
        <v>30</v>
      </c>
      <c r="K176" s="64">
        <v>1</v>
      </c>
      <c r="L176" s="64">
        <v>0</v>
      </c>
      <c r="M176" s="64">
        <v>0</v>
      </c>
      <c r="N176" s="64">
        <v>1</v>
      </c>
      <c r="O176" s="64">
        <v>0</v>
      </c>
      <c r="P176" s="64">
        <v>0</v>
      </c>
      <c r="Q176" s="64">
        <v>0</v>
      </c>
      <c r="R176" s="64">
        <f t="shared" si="36"/>
        <v>2.5</v>
      </c>
      <c r="S176" s="64">
        <f t="shared" si="30"/>
        <v>33</v>
      </c>
      <c r="T176" s="65">
        <f t="shared" si="33"/>
        <v>3</v>
      </c>
      <c r="U176" s="64">
        <f t="shared" si="34"/>
        <v>3</v>
      </c>
      <c r="V176" s="66">
        <f t="shared" si="32"/>
        <v>164</v>
      </c>
      <c r="W176" s="19"/>
      <c r="X176" s="20">
        <f t="shared" si="37"/>
        <v>1</v>
      </c>
      <c r="Y176" s="26" t="e">
        <f>K176+L176+#REF!</f>
        <v>#REF!</v>
      </c>
    </row>
    <row r="177" spans="1:25">
      <c r="A177" s="62">
        <v>4017</v>
      </c>
      <c r="B177" s="76" t="s">
        <v>371</v>
      </c>
      <c r="C177" s="62" t="s">
        <v>49</v>
      </c>
      <c r="D177" s="63" t="s">
        <v>184</v>
      </c>
      <c r="E177" s="64">
        <v>4</v>
      </c>
      <c r="F177" s="68">
        <v>4</v>
      </c>
      <c r="G177" s="65">
        <v>0</v>
      </c>
      <c r="H177" s="64">
        <v>4</v>
      </c>
      <c r="I177" s="64">
        <f t="shared" si="38"/>
        <v>120</v>
      </c>
      <c r="J177" s="64">
        <f t="shared" si="31"/>
        <v>120</v>
      </c>
      <c r="K177" s="64">
        <v>4</v>
      </c>
      <c r="L177" s="64">
        <v>0</v>
      </c>
      <c r="M177" s="64">
        <v>0</v>
      </c>
      <c r="N177" s="64">
        <v>4</v>
      </c>
      <c r="O177" s="64" t="s">
        <v>372</v>
      </c>
      <c r="P177" s="64">
        <v>0</v>
      </c>
      <c r="Q177" s="64">
        <v>0</v>
      </c>
      <c r="R177" s="64">
        <f t="shared" si="36"/>
        <v>10</v>
      </c>
      <c r="S177" s="64">
        <f t="shared" si="30"/>
        <v>132</v>
      </c>
      <c r="T177" s="65">
        <f t="shared" si="33"/>
        <v>12</v>
      </c>
      <c r="U177" s="64">
        <f t="shared" si="34"/>
        <v>12</v>
      </c>
      <c r="V177" s="66">
        <f t="shared" si="32"/>
        <v>165</v>
      </c>
      <c r="W177" s="19"/>
      <c r="X177" s="20" t="e">
        <f t="shared" si="37"/>
        <v>#VALUE!</v>
      </c>
      <c r="Y177" s="26" t="e">
        <f>K177+L177+#REF!</f>
        <v>#REF!</v>
      </c>
    </row>
    <row r="178" spans="1:25" ht="24">
      <c r="A178" s="62">
        <v>4018</v>
      </c>
      <c r="B178" s="76" t="s">
        <v>373</v>
      </c>
      <c r="C178" s="62" t="s">
        <v>49</v>
      </c>
      <c r="D178" s="63" t="s">
        <v>184</v>
      </c>
      <c r="E178" s="64">
        <v>1</v>
      </c>
      <c r="F178" s="68">
        <v>0</v>
      </c>
      <c r="G178" s="65">
        <v>0</v>
      </c>
      <c r="H178" s="64">
        <v>1</v>
      </c>
      <c r="I178" s="64">
        <f t="shared" si="38"/>
        <v>0</v>
      </c>
      <c r="J178" s="64">
        <f t="shared" si="31"/>
        <v>30</v>
      </c>
      <c r="K178" s="64">
        <v>1</v>
      </c>
      <c r="L178" s="64">
        <v>0</v>
      </c>
      <c r="M178" s="64">
        <v>0</v>
      </c>
      <c r="N178" s="64">
        <v>1</v>
      </c>
      <c r="O178" s="64">
        <v>0</v>
      </c>
      <c r="P178" s="64">
        <v>0</v>
      </c>
      <c r="Q178" s="64">
        <v>0</v>
      </c>
      <c r="R178" s="64">
        <f t="shared" si="36"/>
        <v>2.5</v>
      </c>
      <c r="S178" s="64">
        <f t="shared" si="30"/>
        <v>33</v>
      </c>
      <c r="T178" s="65">
        <f t="shared" si="33"/>
        <v>3</v>
      </c>
      <c r="U178" s="64">
        <f t="shared" si="34"/>
        <v>3</v>
      </c>
      <c r="V178" s="66">
        <f t="shared" si="32"/>
        <v>166</v>
      </c>
      <c r="W178" s="19"/>
      <c r="X178" s="20">
        <f t="shared" si="37"/>
        <v>1</v>
      </c>
      <c r="Y178" s="26" t="e">
        <f>K178+L178+#REF!</f>
        <v>#REF!</v>
      </c>
    </row>
    <row r="179" spans="1:25">
      <c r="A179" s="62">
        <v>4020</v>
      </c>
      <c r="B179" s="76" t="s">
        <v>374</v>
      </c>
      <c r="C179" s="62" t="s">
        <v>49</v>
      </c>
      <c r="D179" s="63" t="s">
        <v>184</v>
      </c>
      <c r="E179" s="64">
        <v>1</v>
      </c>
      <c r="F179" s="68">
        <v>1</v>
      </c>
      <c r="G179" s="65">
        <v>0</v>
      </c>
      <c r="H179" s="64">
        <v>1</v>
      </c>
      <c r="I179" s="64">
        <f t="shared" si="38"/>
        <v>30</v>
      </c>
      <c r="J179" s="64">
        <f t="shared" si="31"/>
        <v>30</v>
      </c>
      <c r="K179" s="64">
        <v>1</v>
      </c>
      <c r="L179" s="64">
        <v>0</v>
      </c>
      <c r="M179" s="64">
        <v>0</v>
      </c>
      <c r="N179" s="64">
        <v>1</v>
      </c>
      <c r="O179" s="64">
        <v>0</v>
      </c>
      <c r="P179" s="64">
        <v>0</v>
      </c>
      <c r="Q179" s="64">
        <v>0</v>
      </c>
      <c r="R179" s="64">
        <f t="shared" si="36"/>
        <v>2.5</v>
      </c>
      <c r="S179" s="64">
        <f t="shared" si="30"/>
        <v>33</v>
      </c>
      <c r="T179" s="65">
        <f t="shared" si="33"/>
        <v>3</v>
      </c>
      <c r="U179" s="64">
        <f t="shared" si="34"/>
        <v>3</v>
      </c>
      <c r="V179" s="66">
        <f t="shared" si="32"/>
        <v>167</v>
      </c>
      <c r="W179" s="19"/>
      <c r="X179" s="20">
        <f t="shared" si="37"/>
        <v>1</v>
      </c>
      <c r="Y179" s="26" t="e">
        <f>K179+L179+#REF!</f>
        <v>#REF!</v>
      </c>
    </row>
    <row r="180" spans="1:25" ht="24">
      <c r="A180" s="62">
        <v>4023</v>
      </c>
      <c r="B180" s="76" t="s">
        <v>375</v>
      </c>
      <c r="C180" s="62" t="s">
        <v>49</v>
      </c>
      <c r="D180" s="63" t="s">
        <v>177</v>
      </c>
      <c r="E180" s="64">
        <v>3</v>
      </c>
      <c r="F180" s="68">
        <v>3</v>
      </c>
      <c r="G180" s="65">
        <v>0</v>
      </c>
      <c r="H180" s="64">
        <v>3</v>
      </c>
      <c r="I180" s="64">
        <f>30*((F180*(F180+1))/2)</f>
        <v>180</v>
      </c>
      <c r="J180" s="64">
        <f t="shared" si="31"/>
        <v>90</v>
      </c>
      <c r="K180" s="64">
        <v>3</v>
      </c>
      <c r="L180" s="64">
        <v>0</v>
      </c>
      <c r="M180" s="64">
        <v>0</v>
      </c>
      <c r="N180" s="64">
        <v>3</v>
      </c>
      <c r="O180" s="64">
        <v>0</v>
      </c>
      <c r="P180" s="64">
        <v>0</v>
      </c>
      <c r="Q180" s="64">
        <v>0</v>
      </c>
      <c r="R180" s="64">
        <f t="shared" si="36"/>
        <v>7.5</v>
      </c>
      <c r="S180" s="64">
        <f t="shared" si="30"/>
        <v>99.000000000000014</v>
      </c>
      <c r="T180" s="65">
        <f t="shared" si="33"/>
        <v>9</v>
      </c>
      <c r="U180" s="64">
        <f t="shared" si="34"/>
        <v>9</v>
      </c>
      <c r="V180" s="66">
        <f t="shared" si="32"/>
        <v>168</v>
      </c>
      <c r="W180" s="19"/>
      <c r="X180" s="20">
        <f t="shared" si="37"/>
        <v>3</v>
      </c>
      <c r="Y180" s="20" t="e">
        <f>K180+L180+#REF!</f>
        <v>#REF!</v>
      </c>
    </row>
    <row r="181" spans="1:25" ht="24">
      <c r="A181" s="62">
        <v>4026</v>
      </c>
      <c r="B181" s="76" t="s">
        <v>376</v>
      </c>
      <c r="C181" s="62" t="s">
        <v>49</v>
      </c>
      <c r="D181" s="63" t="s">
        <v>184</v>
      </c>
      <c r="E181" s="64">
        <v>2</v>
      </c>
      <c r="F181" s="68">
        <v>2</v>
      </c>
      <c r="G181" s="65">
        <v>0</v>
      </c>
      <c r="H181" s="64">
        <v>2</v>
      </c>
      <c r="I181" s="64">
        <f t="shared" si="38"/>
        <v>60</v>
      </c>
      <c r="J181" s="64">
        <f t="shared" si="31"/>
        <v>60</v>
      </c>
      <c r="K181" s="64">
        <v>2</v>
      </c>
      <c r="L181" s="64">
        <v>0</v>
      </c>
      <c r="M181" s="64">
        <v>0</v>
      </c>
      <c r="N181" s="64">
        <v>2</v>
      </c>
      <c r="O181" s="64">
        <v>0</v>
      </c>
      <c r="P181" s="64">
        <v>0</v>
      </c>
      <c r="Q181" s="64">
        <v>0</v>
      </c>
      <c r="R181" s="64">
        <f t="shared" si="36"/>
        <v>5</v>
      </c>
      <c r="S181" s="64">
        <f t="shared" si="30"/>
        <v>66</v>
      </c>
      <c r="T181" s="65">
        <f t="shared" si="33"/>
        <v>6</v>
      </c>
      <c r="U181" s="64">
        <f t="shared" si="34"/>
        <v>6</v>
      </c>
      <c r="V181" s="66">
        <f t="shared" si="32"/>
        <v>169</v>
      </c>
      <c r="W181" s="19"/>
      <c r="X181" s="20">
        <f t="shared" si="37"/>
        <v>2</v>
      </c>
      <c r="Y181" s="26" t="e">
        <f>K181+L181+#REF!</f>
        <v>#REF!</v>
      </c>
    </row>
    <row r="182" spans="1:25">
      <c r="A182" s="62">
        <v>4027</v>
      </c>
      <c r="B182" s="76" t="s">
        <v>377</v>
      </c>
      <c r="C182" s="62" t="s">
        <v>49</v>
      </c>
      <c r="D182" s="63" t="s">
        <v>184</v>
      </c>
      <c r="E182" s="64">
        <v>1</v>
      </c>
      <c r="F182" s="68">
        <v>1</v>
      </c>
      <c r="G182" s="65">
        <v>0</v>
      </c>
      <c r="H182" s="64">
        <v>1</v>
      </c>
      <c r="I182" s="64">
        <f t="shared" si="38"/>
        <v>30</v>
      </c>
      <c r="J182" s="64">
        <f t="shared" si="31"/>
        <v>30</v>
      </c>
      <c r="K182" s="64">
        <v>1</v>
      </c>
      <c r="L182" s="64">
        <v>0</v>
      </c>
      <c r="M182" s="64">
        <v>0</v>
      </c>
      <c r="N182" s="64">
        <v>1</v>
      </c>
      <c r="O182" s="64">
        <v>0</v>
      </c>
      <c r="P182" s="64">
        <v>0</v>
      </c>
      <c r="Q182" s="64">
        <v>0</v>
      </c>
      <c r="R182" s="64">
        <f t="shared" si="36"/>
        <v>2.5</v>
      </c>
      <c r="S182" s="64">
        <f t="shared" si="30"/>
        <v>33</v>
      </c>
      <c r="T182" s="65">
        <f t="shared" si="33"/>
        <v>3</v>
      </c>
      <c r="U182" s="64">
        <f t="shared" si="34"/>
        <v>3</v>
      </c>
      <c r="V182" s="66">
        <f t="shared" si="32"/>
        <v>170</v>
      </c>
      <c r="W182" s="19"/>
      <c r="X182" s="20">
        <f t="shared" si="37"/>
        <v>1</v>
      </c>
      <c r="Y182" s="26" t="e">
        <f>K182+L182+#REF!</f>
        <v>#REF!</v>
      </c>
    </row>
    <row r="183" spans="1:25" ht="24">
      <c r="A183" s="62">
        <v>4036</v>
      </c>
      <c r="B183" s="76" t="s">
        <v>378</v>
      </c>
      <c r="C183" s="62" t="s">
        <v>49</v>
      </c>
      <c r="D183" s="63" t="s">
        <v>177</v>
      </c>
      <c r="E183" s="64">
        <v>2</v>
      </c>
      <c r="F183" s="68">
        <v>2</v>
      </c>
      <c r="G183" s="65">
        <v>0</v>
      </c>
      <c r="H183" s="64">
        <v>2</v>
      </c>
      <c r="I183" s="64">
        <f>30*((F183*(F183+1))/2)</f>
        <v>90</v>
      </c>
      <c r="J183" s="64">
        <f t="shared" si="31"/>
        <v>60</v>
      </c>
      <c r="K183" s="64">
        <v>2</v>
      </c>
      <c r="L183" s="64">
        <v>0</v>
      </c>
      <c r="M183" s="64">
        <v>0</v>
      </c>
      <c r="N183" s="64">
        <v>2</v>
      </c>
      <c r="O183" s="64">
        <v>0</v>
      </c>
      <c r="P183" s="64">
        <v>0</v>
      </c>
      <c r="Q183" s="64">
        <v>0</v>
      </c>
      <c r="R183" s="64">
        <f t="shared" si="36"/>
        <v>5</v>
      </c>
      <c r="S183" s="64">
        <f t="shared" si="30"/>
        <v>66</v>
      </c>
      <c r="T183" s="65">
        <f t="shared" si="33"/>
        <v>6</v>
      </c>
      <c r="U183" s="64">
        <f t="shared" si="34"/>
        <v>6</v>
      </c>
      <c r="V183" s="66">
        <f t="shared" si="32"/>
        <v>171</v>
      </c>
      <c r="W183" s="19"/>
      <c r="X183" s="20">
        <f t="shared" si="37"/>
        <v>2</v>
      </c>
      <c r="Y183" s="26" t="e">
        <f>K183+L183+#REF!</f>
        <v>#REF!</v>
      </c>
    </row>
    <row r="184" spans="1:25">
      <c r="A184" s="62">
        <v>4038</v>
      </c>
      <c r="B184" s="76" t="s">
        <v>379</v>
      </c>
      <c r="C184" s="62" t="s">
        <v>49</v>
      </c>
      <c r="D184" s="63" t="s">
        <v>184</v>
      </c>
      <c r="E184" s="64">
        <v>2</v>
      </c>
      <c r="F184" s="68">
        <v>2</v>
      </c>
      <c r="G184" s="65">
        <v>0</v>
      </c>
      <c r="H184" s="64">
        <v>2</v>
      </c>
      <c r="I184" s="64">
        <f t="shared" si="38"/>
        <v>60</v>
      </c>
      <c r="J184" s="64">
        <f t="shared" si="31"/>
        <v>60</v>
      </c>
      <c r="K184" s="64">
        <v>2</v>
      </c>
      <c r="L184" s="64">
        <v>0</v>
      </c>
      <c r="M184" s="64">
        <v>0</v>
      </c>
      <c r="N184" s="64">
        <v>2</v>
      </c>
      <c r="O184" s="64">
        <v>0</v>
      </c>
      <c r="P184" s="64">
        <v>0</v>
      </c>
      <c r="Q184" s="64">
        <v>0</v>
      </c>
      <c r="R184" s="64">
        <f t="shared" si="36"/>
        <v>5</v>
      </c>
      <c r="S184" s="64">
        <f t="shared" si="30"/>
        <v>66</v>
      </c>
      <c r="T184" s="65">
        <f t="shared" si="33"/>
        <v>6</v>
      </c>
      <c r="U184" s="64">
        <f t="shared" si="34"/>
        <v>6</v>
      </c>
      <c r="V184" s="66">
        <f t="shared" si="32"/>
        <v>172</v>
      </c>
      <c r="W184" s="19"/>
      <c r="X184" s="20">
        <f t="shared" si="37"/>
        <v>2</v>
      </c>
      <c r="Y184" s="26" t="e">
        <f>K184+L184+#REF!</f>
        <v>#REF!</v>
      </c>
    </row>
    <row r="185" spans="1:25">
      <c r="A185" s="62">
        <v>4039</v>
      </c>
      <c r="B185" s="76" t="s">
        <v>380</v>
      </c>
      <c r="C185" s="62" t="s">
        <v>49</v>
      </c>
      <c r="D185" s="63" t="s">
        <v>184</v>
      </c>
      <c r="E185" s="64">
        <v>3</v>
      </c>
      <c r="F185" s="68">
        <v>3</v>
      </c>
      <c r="G185" s="65">
        <v>0</v>
      </c>
      <c r="H185" s="64">
        <v>3</v>
      </c>
      <c r="I185" s="64">
        <f t="shared" si="38"/>
        <v>90</v>
      </c>
      <c r="J185" s="64">
        <f t="shared" si="31"/>
        <v>90</v>
      </c>
      <c r="K185" s="64">
        <v>3</v>
      </c>
      <c r="L185" s="64">
        <v>0</v>
      </c>
      <c r="M185" s="64">
        <v>0</v>
      </c>
      <c r="N185" s="64">
        <v>3</v>
      </c>
      <c r="O185" s="64">
        <v>0</v>
      </c>
      <c r="P185" s="64">
        <v>0</v>
      </c>
      <c r="Q185" s="64">
        <v>0</v>
      </c>
      <c r="R185" s="64">
        <f t="shared" si="36"/>
        <v>7.5</v>
      </c>
      <c r="S185" s="64">
        <f t="shared" si="30"/>
        <v>99.000000000000014</v>
      </c>
      <c r="T185" s="65">
        <f t="shared" si="33"/>
        <v>9</v>
      </c>
      <c r="U185" s="64">
        <f t="shared" si="34"/>
        <v>9</v>
      </c>
      <c r="V185" s="66">
        <f t="shared" si="32"/>
        <v>173</v>
      </c>
      <c r="W185" s="19"/>
      <c r="X185" s="20">
        <f t="shared" si="37"/>
        <v>3</v>
      </c>
      <c r="Y185" s="26" t="e">
        <f>K185+L185+#REF!</f>
        <v>#REF!</v>
      </c>
    </row>
    <row r="186" spans="1:25">
      <c r="A186" s="62">
        <v>4062</v>
      </c>
      <c r="B186" s="76" t="s">
        <v>381</v>
      </c>
      <c r="C186" s="62" t="s">
        <v>8</v>
      </c>
      <c r="D186" s="63" t="s">
        <v>184</v>
      </c>
      <c r="E186" s="64">
        <v>4</v>
      </c>
      <c r="F186" s="68">
        <v>4</v>
      </c>
      <c r="G186" s="65">
        <v>0</v>
      </c>
      <c r="H186" s="64">
        <v>4</v>
      </c>
      <c r="I186" s="64">
        <f t="shared" si="38"/>
        <v>120</v>
      </c>
      <c r="J186" s="64">
        <f t="shared" si="31"/>
        <v>120</v>
      </c>
      <c r="K186" s="64">
        <v>4</v>
      </c>
      <c r="L186" s="64">
        <v>0</v>
      </c>
      <c r="M186" s="64">
        <v>0</v>
      </c>
      <c r="N186" s="64">
        <v>4</v>
      </c>
      <c r="O186" s="64">
        <v>0</v>
      </c>
      <c r="P186" s="64">
        <v>0</v>
      </c>
      <c r="Q186" s="64">
        <v>0</v>
      </c>
      <c r="R186" s="64">
        <f t="shared" si="36"/>
        <v>10</v>
      </c>
      <c r="S186" s="64">
        <f t="shared" si="30"/>
        <v>132</v>
      </c>
      <c r="T186" s="65">
        <f t="shared" si="33"/>
        <v>12</v>
      </c>
      <c r="U186" s="64">
        <f t="shared" si="34"/>
        <v>12</v>
      </c>
      <c r="V186" s="66">
        <f t="shared" si="32"/>
        <v>174</v>
      </c>
      <c r="W186" s="19"/>
      <c r="X186" s="20">
        <f t="shared" si="37"/>
        <v>4</v>
      </c>
      <c r="Y186" s="26" t="e">
        <f>K186+L186+#REF!</f>
        <v>#REF!</v>
      </c>
    </row>
    <row r="187" spans="1:25" ht="24">
      <c r="A187" s="62">
        <v>4070</v>
      </c>
      <c r="B187" s="76" t="s">
        <v>382</v>
      </c>
      <c r="C187" s="62" t="s">
        <v>25</v>
      </c>
      <c r="D187" s="63" t="s">
        <v>184</v>
      </c>
      <c r="E187" s="64">
        <v>24</v>
      </c>
      <c r="F187" s="68">
        <v>0</v>
      </c>
      <c r="G187" s="65">
        <v>9</v>
      </c>
      <c r="H187" s="64">
        <v>24</v>
      </c>
      <c r="I187" s="64">
        <f t="shared" si="38"/>
        <v>270</v>
      </c>
      <c r="J187" s="64">
        <f t="shared" si="31"/>
        <v>720</v>
      </c>
      <c r="K187" s="64">
        <v>24</v>
      </c>
      <c r="L187" s="64">
        <v>0</v>
      </c>
      <c r="M187" s="64">
        <v>0</v>
      </c>
      <c r="N187" s="64">
        <v>24</v>
      </c>
      <c r="O187" s="64">
        <v>0</v>
      </c>
      <c r="P187" s="64">
        <v>0</v>
      </c>
      <c r="Q187" s="64">
        <v>0</v>
      </c>
      <c r="R187" s="64">
        <f t="shared" si="36"/>
        <v>60</v>
      </c>
      <c r="S187" s="64">
        <f t="shared" si="30"/>
        <v>792.00000000000011</v>
      </c>
      <c r="T187" s="65">
        <f t="shared" ref="T187:T220" si="39">E187*3</f>
        <v>72</v>
      </c>
      <c r="U187" s="64"/>
      <c r="V187" s="66">
        <f t="shared" si="32"/>
        <v>175</v>
      </c>
      <c r="W187" s="19"/>
      <c r="Y187" s="26"/>
    </row>
    <row r="188" spans="1:25" ht="36">
      <c r="A188" s="62">
        <v>4083</v>
      </c>
      <c r="B188" s="76" t="s">
        <v>383</v>
      </c>
      <c r="C188" s="62" t="s">
        <v>4</v>
      </c>
      <c r="D188" s="63" t="s">
        <v>177</v>
      </c>
      <c r="E188" s="64">
        <v>6</v>
      </c>
      <c r="F188" s="68">
        <v>6</v>
      </c>
      <c r="G188" s="65">
        <v>0</v>
      </c>
      <c r="H188" s="64">
        <v>7</v>
      </c>
      <c r="I188" s="64">
        <f t="shared" ref="I188:I196" si="40">30*((F188*(F188+1))/2)</f>
        <v>630</v>
      </c>
      <c r="J188" s="64">
        <f t="shared" si="31"/>
        <v>210</v>
      </c>
      <c r="K188" s="64">
        <v>6</v>
      </c>
      <c r="L188" s="64">
        <v>0</v>
      </c>
      <c r="M188" s="64">
        <v>0</v>
      </c>
      <c r="N188" s="64">
        <v>6</v>
      </c>
      <c r="O188" s="64">
        <v>0</v>
      </c>
      <c r="P188" s="64">
        <v>0</v>
      </c>
      <c r="Q188" s="64">
        <v>0</v>
      </c>
      <c r="R188" s="64">
        <f t="shared" si="36"/>
        <v>15</v>
      </c>
      <c r="S188" s="64">
        <f t="shared" si="30"/>
        <v>231.00000000000003</v>
      </c>
      <c r="T188" s="65">
        <f t="shared" si="39"/>
        <v>18</v>
      </c>
      <c r="U188" s="64">
        <f t="shared" ref="U188:U220" si="41">(E188*3)</f>
        <v>18</v>
      </c>
      <c r="V188" s="66">
        <f t="shared" si="32"/>
        <v>176</v>
      </c>
      <c r="W188" s="19"/>
      <c r="X188" s="20">
        <f t="shared" ref="X188:X196" si="42">N188+O188+P188+Q188</f>
        <v>6</v>
      </c>
      <c r="Y188" s="20" t="e">
        <f>K188+L188+#REF!</f>
        <v>#REF!</v>
      </c>
    </row>
    <row r="189" spans="1:25" ht="24">
      <c r="A189" s="62">
        <v>4102</v>
      </c>
      <c r="B189" s="76" t="s">
        <v>384</v>
      </c>
      <c r="C189" s="62" t="s">
        <v>217</v>
      </c>
      <c r="D189" s="63" t="s">
        <v>177</v>
      </c>
      <c r="E189" s="64">
        <v>2</v>
      </c>
      <c r="F189" s="68">
        <v>2</v>
      </c>
      <c r="G189" s="65">
        <v>0</v>
      </c>
      <c r="H189" s="64">
        <v>2</v>
      </c>
      <c r="I189" s="64">
        <f t="shared" si="40"/>
        <v>90</v>
      </c>
      <c r="J189" s="64">
        <f t="shared" si="31"/>
        <v>60</v>
      </c>
      <c r="K189" s="64">
        <v>2</v>
      </c>
      <c r="L189" s="64">
        <v>0</v>
      </c>
      <c r="M189" s="64">
        <v>0</v>
      </c>
      <c r="N189" s="64">
        <v>2</v>
      </c>
      <c r="O189" s="64">
        <v>0</v>
      </c>
      <c r="P189" s="64">
        <v>0</v>
      </c>
      <c r="Q189" s="64">
        <v>0</v>
      </c>
      <c r="R189" s="64">
        <f t="shared" si="36"/>
        <v>5</v>
      </c>
      <c r="S189" s="64">
        <f t="shared" si="30"/>
        <v>66</v>
      </c>
      <c r="T189" s="65">
        <f t="shared" si="39"/>
        <v>6</v>
      </c>
      <c r="U189" s="64">
        <f t="shared" si="41"/>
        <v>6</v>
      </c>
      <c r="V189" s="66">
        <f t="shared" si="32"/>
        <v>177</v>
      </c>
      <c r="W189" s="19"/>
      <c r="X189" s="20">
        <f t="shared" si="42"/>
        <v>2</v>
      </c>
      <c r="Y189" s="20" t="e">
        <f>K189+L189+#REF!</f>
        <v>#REF!</v>
      </c>
    </row>
    <row r="190" spans="1:25" ht="24">
      <c r="A190" s="62">
        <v>4103</v>
      </c>
      <c r="B190" s="76" t="s">
        <v>385</v>
      </c>
      <c r="C190" s="62" t="s">
        <v>217</v>
      </c>
      <c r="D190" s="63" t="s">
        <v>177</v>
      </c>
      <c r="E190" s="64">
        <v>2</v>
      </c>
      <c r="F190" s="68">
        <v>2</v>
      </c>
      <c r="G190" s="65">
        <v>0</v>
      </c>
      <c r="H190" s="64">
        <v>2</v>
      </c>
      <c r="I190" s="64">
        <f t="shared" si="40"/>
        <v>90</v>
      </c>
      <c r="J190" s="64">
        <f t="shared" si="31"/>
        <v>60</v>
      </c>
      <c r="K190" s="64">
        <v>2</v>
      </c>
      <c r="L190" s="64">
        <v>0</v>
      </c>
      <c r="M190" s="64">
        <v>0</v>
      </c>
      <c r="N190" s="64">
        <v>2</v>
      </c>
      <c r="O190" s="64">
        <v>0</v>
      </c>
      <c r="P190" s="64">
        <v>0</v>
      </c>
      <c r="Q190" s="64">
        <v>0</v>
      </c>
      <c r="R190" s="64">
        <f t="shared" si="36"/>
        <v>5</v>
      </c>
      <c r="S190" s="64">
        <f t="shared" si="30"/>
        <v>66</v>
      </c>
      <c r="T190" s="65">
        <f t="shared" si="39"/>
        <v>6</v>
      </c>
      <c r="U190" s="64">
        <f t="shared" si="41"/>
        <v>6</v>
      </c>
      <c r="V190" s="66">
        <f t="shared" si="32"/>
        <v>178</v>
      </c>
      <c r="W190" s="19"/>
      <c r="X190" s="20">
        <f t="shared" si="42"/>
        <v>2</v>
      </c>
      <c r="Y190" s="20" t="e">
        <f>K190+L190+#REF!</f>
        <v>#REF!</v>
      </c>
    </row>
    <row r="191" spans="1:25" s="41" customFormat="1" ht="15">
      <c r="A191" s="752">
        <v>4113</v>
      </c>
      <c r="B191" s="76" t="s">
        <v>386</v>
      </c>
      <c r="C191" s="62" t="s">
        <v>387</v>
      </c>
      <c r="D191" s="63" t="s">
        <v>177</v>
      </c>
      <c r="E191" s="64">
        <v>6</v>
      </c>
      <c r="F191" s="68">
        <v>6</v>
      </c>
      <c r="G191" s="65">
        <v>0</v>
      </c>
      <c r="H191" s="64">
        <v>6</v>
      </c>
      <c r="I191" s="64">
        <f t="shared" si="40"/>
        <v>630</v>
      </c>
      <c r="J191" s="64">
        <f t="shared" si="31"/>
        <v>180</v>
      </c>
      <c r="K191" s="64">
        <v>6</v>
      </c>
      <c r="L191" s="64">
        <v>0</v>
      </c>
      <c r="M191" s="64">
        <v>0</v>
      </c>
      <c r="N191" s="64">
        <v>6</v>
      </c>
      <c r="O191" s="64">
        <v>0</v>
      </c>
      <c r="P191" s="64">
        <v>0</v>
      </c>
      <c r="Q191" s="64">
        <v>0</v>
      </c>
      <c r="R191" s="64">
        <f t="shared" si="36"/>
        <v>15</v>
      </c>
      <c r="S191" s="64">
        <f t="shared" si="30"/>
        <v>198.00000000000003</v>
      </c>
      <c r="T191" s="65">
        <f t="shared" si="39"/>
        <v>18</v>
      </c>
      <c r="U191" s="64">
        <f t="shared" si="41"/>
        <v>18</v>
      </c>
      <c r="V191" s="66">
        <f t="shared" si="32"/>
        <v>179</v>
      </c>
      <c r="W191" s="38"/>
      <c r="X191" s="39">
        <f t="shared" si="42"/>
        <v>6</v>
      </c>
      <c r="Y191" s="39" t="e">
        <f>K191+L191+#REF!</f>
        <v>#REF!</v>
      </c>
    </row>
    <row r="192" spans="1:25" s="41" customFormat="1" ht="15">
      <c r="A192" s="752">
        <v>4114</v>
      </c>
      <c r="B192" s="76" t="s">
        <v>388</v>
      </c>
      <c r="C192" s="62" t="s">
        <v>387</v>
      </c>
      <c r="D192" s="63" t="s">
        <v>177</v>
      </c>
      <c r="E192" s="64">
        <v>4</v>
      </c>
      <c r="F192" s="68">
        <v>4</v>
      </c>
      <c r="G192" s="65">
        <v>0</v>
      </c>
      <c r="H192" s="64">
        <v>4</v>
      </c>
      <c r="I192" s="64">
        <f t="shared" si="40"/>
        <v>300</v>
      </c>
      <c r="J192" s="64">
        <f t="shared" si="31"/>
        <v>120</v>
      </c>
      <c r="K192" s="64">
        <v>4</v>
      </c>
      <c r="L192" s="64">
        <v>0</v>
      </c>
      <c r="M192" s="64">
        <v>0</v>
      </c>
      <c r="N192" s="64">
        <v>4</v>
      </c>
      <c r="O192" s="64">
        <v>0</v>
      </c>
      <c r="P192" s="64">
        <v>0</v>
      </c>
      <c r="Q192" s="64">
        <v>0</v>
      </c>
      <c r="R192" s="64">
        <f t="shared" si="36"/>
        <v>10</v>
      </c>
      <c r="S192" s="64">
        <f t="shared" si="30"/>
        <v>132</v>
      </c>
      <c r="T192" s="65">
        <f t="shared" si="39"/>
        <v>12</v>
      </c>
      <c r="U192" s="64">
        <f t="shared" si="41"/>
        <v>12</v>
      </c>
      <c r="V192" s="66">
        <f t="shared" si="32"/>
        <v>180</v>
      </c>
      <c r="W192" s="38"/>
      <c r="X192" s="39">
        <f t="shared" si="42"/>
        <v>4</v>
      </c>
      <c r="Y192" s="39" t="e">
        <f>K192+L192+#REF!</f>
        <v>#REF!</v>
      </c>
    </row>
    <row r="193" spans="1:25" s="41" customFormat="1" ht="15">
      <c r="A193" s="752">
        <v>4118</v>
      </c>
      <c r="B193" s="76" t="s">
        <v>389</v>
      </c>
      <c r="C193" s="62" t="s">
        <v>387</v>
      </c>
      <c r="D193" s="63" t="s">
        <v>177</v>
      </c>
      <c r="E193" s="64">
        <v>1</v>
      </c>
      <c r="F193" s="68">
        <v>1</v>
      </c>
      <c r="G193" s="65">
        <v>0</v>
      </c>
      <c r="H193" s="64">
        <v>1</v>
      </c>
      <c r="I193" s="64">
        <f t="shared" si="40"/>
        <v>30</v>
      </c>
      <c r="J193" s="64">
        <f t="shared" si="31"/>
        <v>30</v>
      </c>
      <c r="K193" s="64">
        <v>1</v>
      </c>
      <c r="L193" s="64">
        <v>0</v>
      </c>
      <c r="M193" s="64">
        <v>0</v>
      </c>
      <c r="N193" s="64">
        <v>1</v>
      </c>
      <c r="O193" s="64">
        <v>0</v>
      </c>
      <c r="P193" s="64">
        <v>0</v>
      </c>
      <c r="Q193" s="64">
        <v>0</v>
      </c>
      <c r="R193" s="64">
        <f t="shared" si="36"/>
        <v>2.5</v>
      </c>
      <c r="S193" s="64">
        <f t="shared" si="30"/>
        <v>33</v>
      </c>
      <c r="T193" s="65">
        <f t="shared" si="39"/>
        <v>3</v>
      </c>
      <c r="U193" s="64">
        <f t="shared" si="41"/>
        <v>3</v>
      </c>
      <c r="V193" s="66">
        <f t="shared" si="32"/>
        <v>181</v>
      </c>
      <c r="W193" s="38"/>
      <c r="X193" s="39">
        <f t="shared" si="42"/>
        <v>1</v>
      </c>
      <c r="Y193" s="39" t="e">
        <f>K193+L193+#REF!</f>
        <v>#REF!</v>
      </c>
    </row>
    <row r="194" spans="1:25" s="41" customFormat="1" ht="15">
      <c r="A194" s="752">
        <v>4119</v>
      </c>
      <c r="B194" s="76" t="s">
        <v>390</v>
      </c>
      <c r="C194" s="62" t="s">
        <v>387</v>
      </c>
      <c r="D194" s="63" t="s">
        <v>177</v>
      </c>
      <c r="E194" s="64">
        <v>3</v>
      </c>
      <c r="F194" s="68">
        <v>3</v>
      </c>
      <c r="G194" s="65">
        <v>0</v>
      </c>
      <c r="H194" s="64">
        <v>3</v>
      </c>
      <c r="I194" s="64">
        <f t="shared" si="40"/>
        <v>180</v>
      </c>
      <c r="J194" s="64">
        <f t="shared" si="31"/>
        <v>90</v>
      </c>
      <c r="K194" s="64">
        <v>3</v>
      </c>
      <c r="L194" s="64">
        <v>0</v>
      </c>
      <c r="M194" s="64">
        <v>0</v>
      </c>
      <c r="N194" s="64">
        <v>3</v>
      </c>
      <c r="O194" s="64">
        <v>0</v>
      </c>
      <c r="P194" s="64">
        <v>0</v>
      </c>
      <c r="Q194" s="64">
        <v>0</v>
      </c>
      <c r="R194" s="64">
        <f t="shared" si="36"/>
        <v>7.5</v>
      </c>
      <c r="S194" s="64">
        <f t="shared" si="30"/>
        <v>99.000000000000014</v>
      </c>
      <c r="T194" s="65">
        <f t="shared" si="39"/>
        <v>9</v>
      </c>
      <c r="U194" s="64">
        <f t="shared" si="41"/>
        <v>9</v>
      </c>
      <c r="V194" s="66">
        <f t="shared" si="32"/>
        <v>182</v>
      </c>
      <c r="W194" s="38"/>
      <c r="X194" s="39">
        <f t="shared" si="42"/>
        <v>3</v>
      </c>
      <c r="Y194" s="39" t="e">
        <f>K194+L194+#REF!</f>
        <v>#REF!</v>
      </c>
    </row>
    <row r="195" spans="1:25" ht="24">
      <c r="A195" s="62">
        <v>4121</v>
      </c>
      <c r="B195" s="76" t="s">
        <v>391</v>
      </c>
      <c r="C195" s="62" t="s">
        <v>270</v>
      </c>
      <c r="D195" s="63" t="s">
        <v>177</v>
      </c>
      <c r="E195" s="64">
        <v>4</v>
      </c>
      <c r="F195" s="68">
        <v>4</v>
      </c>
      <c r="G195" s="65">
        <v>0</v>
      </c>
      <c r="H195" s="64">
        <v>4</v>
      </c>
      <c r="I195" s="64">
        <f t="shared" si="40"/>
        <v>300</v>
      </c>
      <c r="J195" s="64">
        <f t="shared" si="31"/>
        <v>120</v>
      </c>
      <c r="K195" s="64">
        <v>4</v>
      </c>
      <c r="L195" s="64">
        <v>0</v>
      </c>
      <c r="M195" s="64">
        <v>0</v>
      </c>
      <c r="N195" s="64">
        <v>4</v>
      </c>
      <c r="O195" s="64">
        <v>0</v>
      </c>
      <c r="P195" s="64">
        <v>0</v>
      </c>
      <c r="Q195" s="64">
        <v>0</v>
      </c>
      <c r="R195" s="64">
        <f t="shared" si="36"/>
        <v>10</v>
      </c>
      <c r="S195" s="64">
        <f t="shared" si="30"/>
        <v>132</v>
      </c>
      <c r="T195" s="65">
        <f t="shared" si="39"/>
        <v>12</v>
      </c>
      <c r="U195" s="64">
        <f t="shared" si="41"/>
        <v>12</v>
      </c>
      <c r="V195" s="66">
        <f t="shared" si="32"/>
        <v>183</v>
      </c>
      <c r="W195" s="19"/>
      <c r="X195" s="20">
        <f t="shared" si="42"/>
        <v>4</v>
      </c>
      <c r="Y195" s="20" t="e">
        <f>K195+L195+#REF!</f>
        <v>#REF!</v>
      </c>
    </row>
    <row r="196" spans="1:25" s="47" customFormat="1" ht="15">
      <c r="A196" s="752">
        <v>4142</v>
      </c>
      <c r="B196" s="76" t="s">
        <v>392</v>
      </c>
      <c r="C196" s="62" t="s">
        <v>387</v>
      </c>
      <c r="D196" s="62" t="s">
        <v>177</v>
      </c>
      <c r="E196" s="65">
        <v>3</v>
      </c>
      <c r="F196" s="67">
        <v>3</v>
      </c>
      <c r="G196" s="65">
        <v>0</v>
      </c>
      <c r="H196" s="65">
        <v>3</v>
      </c>
      <c r="I196" s="64">
        <f t="shared" si="40"/>
        <v>180</v>
      </c>
      <c r="J196" s="65">
        <f t="shared" si="31"/>
        <v>90</v>
      </c>
      <c r="K196" s="65">
        <v>3</v>
      </c>
      <c r="L196" s="65">
        <v>0</v>
      </c>
      <c r="M196" s="64">
        <v>0</v>
      </c>
      <c r="N196" s="65">
        <v>3</v>
      </c>
      <c r="O196" s="65">
        <v>0</v>
      </c>
      <c r="P196" s="65">
        <v>0</v>
      </c>
      <c r="Q196" s="65">
        <v>0</v>
      </c>
      <c r="R196" s="65">
        <f t="shared" si="36"/>
        <v>7.5</v>
      </c>
      <c r="S196" s="65">
        <f t="shared" si="30"/>
        <v>99.000000000000014</v>
      </c>
      <c r="T196" s="65">
        <f t="shared" si="39"/>
        <v>9</v>
      </c>
      <c r="U196" s="65">
        <f t="shared" si="41"/>
        <v>9</v>
      </c>
      <c r="V196" s="66">
        <f t="shared" si="32"/>
        <v>184</v>
      </c>
      <c r="W196" s="44"/>
      <c r="X196" s="45">
        <f t="shared" si="42"/>
        <v>3</v>
      </c>
      <c r="Y196" s="46" t="e">
        <f>K196+L196+#REF!</f>
        <v>#REF!</v>
      </c>
    </row>
    <row r="197" spans="1:25" s="47" customFormat="1" ht="36">
      <c r="A197" s="752">
        <v>4185</v>
      </c>
      <c r="B197" s="76" t="s">
        <v>393</v>
      </c>
      <c r="C197" s="62" t="s">
        <v>47</v>
      </c>
      <c r="D197" s="62" t="s">
        <v>184</v>
      </c>
      <c r="E197" s="65">
        <v>10</v>
      </c>
      <c r="F197" s="67">
        <v>0</v>
      </c>
      <c r="G197" s="65">
        <v>0</v>
      </c>
      <c r="H197" s="65">
        <v>9</v>
      </c>
      <c r="I197" s="64">
        <f t="shared" si="38"/>
        <v>0</v>
      </c>
      <c r="J197" s="65">
        <f t="shared" si="31"/>
        <v>270</v>
      </c>
      <c r="K197" s="65">
        <v>0</v>
      </c>
      <c r="L197" s="65">
        <v>0</v>
      </c>
      <c r="M197" s="64">
        <v>10</v>
      </c>
      <c r="N197" s="65">
        <v>10</v>
      </c>
      <c r="O197" s="65">
        <v>0</v>
      </c>
      <c r="P197" s="65">
        <v>0</v>
      </c>
      <c r="Q197" s="65">
        <v>0</v>
      </c>
      <c r="R197" s="65">
        <f t="shared" si="36"/>
        <v>60</v>
      </c>
      <c r="S197" s="65">
        <f t="shared" si="30"/>
        <v>297</v>
      </c>
      <c r="T197" s="65">
        <f t="shared" si="39"/>
        <v>30</v>
      </c>
      <c r="U197" s="65">
        <f t="shared" si="41"/>
        <v>30</v>
      </c>
      <c r="V197" s="66">
        <f t="shared" si="32"/>
        <v>185</v>
      </c>
      <c r="W197" s="44"/>
      <c r="X197" s="45"/>
      <c r="Y197" s="46"/>
    </row>
    <row r="198" spans="1:25" ht="24">
      <c r="A198" s="62">
        <v>4190</v>
      </c>
      <c r="B198" s="76" t="s">
        <v>394</v>
      </c>
      <c r="C198" s="62" t="s">
        <v>27</v>
      </c>
      <c r="D198" s="63" t="s">
        <v>177</v>
      </c>
      <c r="E198" s="64">
        <v>4</v>
      </c>
      <c r="F198" s="68">
        <v>4</v>
      </c>
      <c r="G198" s="65">
        <v>0</v>
      </c>
      <c r="H198" s="64">
        <v>4</v>
      </c>
      <c r="I198" s="64">
        <f>30*((F198*(F198+1))/2)</f>
        <v>300</v>
      </c>
      <c r="J198" s="64">
        <f t="shared" si="31"/>
        <v>120</v>
      </c>
      <c r="K198" s="64">
        <v>4</v>
      </c>
      <c r="L198" s="64">
        <v>0</v>
      </c>
      <c r="M198" s="64">
        <v>0</v>
      </c>
      <c r="N198" s="64">
        <v>4</v>
      </c>
      <c r="O198" s="64">
        <v>0</v>
      </c>
      <c r="P198" s="64">
        <v>0</v>
      </c>
      <c r="Q198" s="64">
        <v>0</v>
      </c>
      <c r="R198" s="64">
        <f t="shared" si="36"/>
        <v>10</v>
      </c>
      <c r="S198" s="64">
        <f t="shared" si="30"/>
        <v>132</v>
      </c>
      <c r="T198" s="65">
        <f t="shared" si="39"/>
        <v>12</v>
      </c>
      <c r="U198" s="64">
        <f t="shared" si="41"/>
        <v>12</v>
      </c>
      <c r="V198" s="66">
        <f t="shared" si="32"/>
        <v>186</v>
      </c>
      <c r="W198" s="19"/>
      <c r="X198" s="20">
        <f>N198+O198+P198+Q198</f>
        <v>4</v>
      </c>
      <c r="Y198" s="20" t="e">
        <f>K198+L198+#REF!</f>
        <v>#REF!</v>
      </c>
    </row>
    <row r="199" spans="1:25">
      <c r="A199" s="62">
        <v>4214</v>
      </c>
      <c r="B199" s="76" t="s">
        <v>395</v>
      </c>
      <c r="C199" s="62" t="s">
        <v>22</v>
      </c>
      <c r="D199" s="63" t="s">
        <v>177</v>
      </c>
      <c r="E199" s="64">
        <v>4</v>
      </c>
      <c r="F199" s="68">
        <v>4</v>
      </c>
      <c r="G199" s="65">
        <v>0</v>
      </c>
      <c r="H199" s="64">
        <v>4</v>
      </c>
      <c r="I199" s="64">
        <f>30*((F199*(F199+1))/2)</f>
        <v>300</v>
      </c>
      <c r="J199" s="64">
        <f t="shared" si="31"/>
        <v>120</v>
      </c>
      <c r="K199" s="64">
        <v>4</v>
      </c>
      <c r="L199" s="64">
        <v>0</v>
      </c>
      <c r="M199" s="64">
        <v>0</v>
      </c>
      <c r="N199" s="64">
        <v>4</v>
      </c>
      <c r="O199" s="64">
        <v>0</v>
      </c>
      <c r="P199" s="64">
        <v>0</v>
      </c>
      <c r="Q199" s="64">
        <v>0</v>
      </c>
      <c r="R199" s="64">
        <f t="shared" si="36"/>
        <v>10</v>
      </c>
      <c r="S199" s="64">
        <f t="shared" si="30"/>
        <v>132</v>
      </c>
      <c r="T199" s="65">
        <f t="shared" si="39"/>
        <v>12</v>
      </c>
      <c r="U199" s="64">
        <f t="shared" si="41"/>
        <v>12</v>
      </c>
      <c r="V199" s="66">
        <f t="shared" si="32"/>
        <v>187</v>
      </c>
      <c r="W199" s="19"/>
      <c r="X199" s="20">
        <f>N199+O199+P199+Q199</f>
        <v>4</v>
      </c>
      <c r="Y199" s="26" t="e">
        <f>K199+L199+#REF!</f>
        <v>#REF!</v>
      </c>
    </row>
    <row r="200" spans="1:25" s="41" customFormat="1" ht="24">
      <c r="A200" s="73">
        <v>4215</v>
      </c>
      <c r="B200" s="76" t="s">
        <v>396</v>
      </c>
      <c r="C200" s="62" t="s">
        <v>47</v>
      </c>
      <c r="D200" s="63" t="s">
        <v>184</v>
      </c>
      <c r="E200" s="64">
        <v>6</v>
      </c>
      <c r="F200" s="68">
        <v>0</v>
      </c>
      <c r="G200" s="65">
        <v>0</v>
      </c>
      <c r="H200" s="64">
        <v>2</v>
      </c>
      <c r="I200" s="64">
        <f t="shared" si="38"/>
        <v>0</v>
      </c>
      <c r="J200" s="64">
        <f t="shared" si="31"/>
        <v>60</v>
      </c>
      <c r="K200" s="64">
        <v>0</v>
      </c>
      <c r="L200" s="64">
        <v>6</v>
      </c>
      <c r="M200" s="64">
        <v>0</v>
      </c>
      <c r="N200" s="64">
        <v>0</v>
      </c>
      <c r="O200" s="64">
        <v>6</v>
      </c>
      <c r="P200" s="64">
        <v>0</v>
      </c>
      <c r="Q200" s="64">
        <v>0</v>
      </c>
      <c r="R200" s="64">
        <f t="shared" si="36"/>
        <v>30</v>
      </c>
      <c r="S200" s="64">
        <f t="shared" ref="S200:S265" si="43">(J200*1.1)</f>
        <v>66</v>
      </c>
      <c r="T200" s="65">
        <f t="shared" si="39"/>
        <v>18</v>
      </c>
      <c r="U200" s="64">
        <f t="shared" si="41"/>
        <v>18</v>
      </c>
      <c r="V200" s="66">
        <f t="shared" si="32"/>
        <v>188</v>
      </c>
      <c r="W200" s="38"/>
      <c r="X200" s="39">
        <f>N200+O200+P200+Q200</f>
        <v>6</v>
      </c>
      <c r="Y200" s="40" t="e">
        <f>K200+L200+#REF!</f>
        <v>#REF!</v>
      </c>
    </row>
    <row r="201" spans="1:25" s="41" customFormat="1" ht="24">
      <c r="A201" s="73">
        <v>4216</v>
      </c>
      <c r="B201" s="76" t="s">
        <v>397</v>
      </c>
      <c r="C201" s="62" t="s">
        <v>398</v>
      </c>
      <c r="D201" s="63" t="s">
        <v>184</v>
      </c>
      <c r="E201" s="64">
        <v>6</v>
      </c>
      <c r="F201" s="68">
        <v>0</v>
      </c>
      <c r="G201" s="65">
        <v>0</v>
      </c>
      <c r="H201" s="64">
        <v>6</v>
      </c>
      <c r="I201" s="64">
        <f t="shared" si="38"/>
        <v>0</v>
      </c>
      <c r="J201" s="64">
        <f t="shared" si="31"/>
        <v>180</v>
      </c>
      <c r="K201" s="64">
        <v>0</v>
      </c>
      <c r="L201" s="64">
        <v>0</v>
      </c>
      <c r="M201" s="64">
        <v>6</v>
      </c>
      <c r="N201" s="64">
        <v>0</v>
      </c>
      <c r="O201" s="64">
        <v>6</v>
      </c>
      <c r="P201" s="64">
        <v>0</v>
      </c>
      <c r="Q201" s="64">
        <v>0</v>
      </c>
      <c r="R201" s="64">
        <f t="shared" si="36"/>
        <v>36</v>
      </c>
      <c r="S201" s="64">
        <f t="shared" si="43"/>
        <v>198.00000000000003</v>
      </c>
      <c r="T201" s="65">
        <f t="shared" si="39"/>
        <v>18</v>
      </c>
      <c r="U201" s="64">
        <f t="shared" si="41"/>
        <v>18</v>
      </c>
      <c r="V201" s="66">
        <f t="shared" si="32"/>
        <v>189</v>
      </c>
      <c r="W201" s="38"/>
      <c r="X201" s="39"/>
      <c r="Y201" s="40"/>
    </row>
    <row r="202" spans="1:25" s="41" customFormat="1">
      <c r="A202" s="62">
        <v>4235</v>
      </c>
      <c r="B202" s="76" t="s">
        <v>399</v>
      </c>
      <c r="C202" s="62" t="s">
        <v>176</v>
      </c>
      <c r="D202" s="63" t="s">
        <v>177</v>
      </c>
      <c r="E202" s="64">
        <v>6</v>
      </c>
      <c r="F202" s="68">
        <v>6</v>
      </c>
      <c r="G202" s="65">
        <v>0</v>
      </c>
      <c r="H202" s="64">
        <v>6</v>
      </c>
      <c r="I202" s="64">
        <f>30*((F202*(F202+1))/2)</f>
        <v>630</v>
      </c>
      <c r="J202" s="64">
        <f t="shared" si="31"/>
        <v>180</v>
      </c>
      <c r="K202" s="64">
        <v>6</v>
      </c>
      <c r="L202" s="64">
        <v>0</v>
      </c>
      <c r="M202" s="64">
        <v>0</v>
      </c>
      <c r="N202" s="64">
        <v>6</v>
      </c>
      <c r="O202" s="64">
        <v>0</v>
      </c>
      <c r="P202" s="64">
        <v>0</v>
      </c>
      <c r="Q202" s="64">
        <v>0</v>
      </c>
      <c r="R202" s="64">
        <f t="shared" si="36"/>
        <v>15</v>
      </c>
      <c r="S202" s="64">
        <f t="shared" si="43"/>
        <v>198.00000000000003</v>
      </c>
      <c r="T202" s="65">
        <f t="shared" si="39"/>
        <v>18</v>
      </c>
      <c r="U202" s="64">
        <f t="shared" si="41"/>
        <v>18</v>
      </c>
      <c r="V202" s="66">
        <f t="shared" si="32"/>
        <v>190</v>
      </c>
      <c r="W202" s="38"/>
      <c r="X202" s="39">
        <f t="shared" ref="X202:X208" si="44">N202+O202+P202+Q202</f>
        <v>6</v>
      </c>
      <c r="Y202" s="39" t="e">
        <f>K202+L202+#REF!</f>
        <v>#REF!</v>
      </c>
    </row>
    <row r="203" spans="1:25">
      <c r="A203" s="62">
        <v>4242</v>
      </c>
      <c r="B203" s="76" t="s">
        <v>400</v>
      </c>
      <c r="C203" s="62" t="s">
        <v>25</v>
      </c>
      <c r="D203" s="63" t="s">
        <v>177</v>
      </c>
      <c r="E203" s="64">
        <v>5</v>
      </c>
      <c r="F203" s="68">
        <v>2</v>
      </c>
      <c r="G203" s="65">
        <v>0</v>
      </c>
      <c r="H203" s="64">
        <v>5</v>
      </c>
      <c r="I203" s="64">
        <f>30*((F203*(F203+1))/2)</f>
        <v>90</v>
      </c>
      <c r="J203" s="64">
        <f t="shared" si="31"/>
        <v>150</v>
      </c>
      <c r="K203" s="64">
        <v>5</v>
      </c>
      <c r="L203" s="64">
        <v>0</v>
      </c>
      <c r="M203" s="64">
        <v>0</v>
      </c>
      <c r="N203" s="64">
        <v>5</v>
      </c>
      <c r="O203" s="64">
        <v>0</v>
      </c>
      <c r="P203" s="64">
        <v>0</v>
      </c>
      <c r="Q203" s="64">
        <v>0</v>
      </c>
      <c r="R203" s="64">
        <f t="shared" si="36"/>
        <v>12.5</v>
      </c>
      <c r="S203" s="64">
        <f t="shared" si="43"/>
        <v>165</v>
      </c>
      <c r="T203" s="65">
        <f t="shared" si="39"/>
        <v>15</v>
      </c>
      <c r="U203" s="64">
        <f t="shared" si="41"/>
        <v>15</v>
      </c>
      <c r="V203" s="66">
        <f t="shared" si="32"/>
        <v>191</v>
      </c>
      <c r="W203" s="19"/>
      <c r="X203" s="20">
        <f t="shared" si="44"/>
        <v>5</v>
      </c>
      <c r="Y203" s="20" t="e">
        <f>K203+L203+#REF!</f>
        <v>#REF!</v>
      </c>
    </row>
    <row r="204" spans="1:25">
      <c r="A204" s="62">
        <v>4281</v>
      </c>
      <c r="B204" s="76" t="s">
        <v>401</v>
      </c>
      <c r="C204" s="62" t="s">
        <v>47</v>
      </c>
      <c r="D204" s="63" t="s">
        <v>184</v>
      </c>
      <c r="E204" s="64">
        <v>8</v>
      </c>
      <c r="F204" s="68">
        <v>7</v>
      </c>
      <c r="G204" s="65">
        <v>0</v>
      </c>
      <c r="H204" s="64">
        <v>7</v>
      </c>
      <c r="I204" s="64">
        <f t="shared" si="38"/>
        <v>210</v>
      </c>
      <c r="J204" s="64">
        <f t="shared" si="31"/>
        <v>210</v>
      </c>
      <c r="K204" s="64">
        <v>8</v>
      </c>
      <c r="L204" s="64">
        <v>0</v>
      </c>
      <c r="M204" s="64">
        <v>0</v>
      </c>
      <c r="N204" s="64">
        <v>8</v>
      </c>
      <c r="O204" s="64">
        <v>0</v>
      </c>
      <c r="P204" s="64">
        <v>0</v>
      </c>
      <c r="Q204" s="64">
        <v>0</v>
      </c>
      <c r="R204" s="64">
        <f t="shared" si="36"/>
        <v>20</v>
      </c>
      <c r="S204" s="64">
        <f t="shared" si="43"/>
        <v>231.00000000000003</v>
      </c>
      <c r="T204" s="65">
        <f t="shared" si="39"/>
        <v>24</v>
      </c>
      <c r="U204" s="64">
        <f t="shared" si="41"/>
        <v>24</v>
      </c>
      <c r="V204" s="66">
        <f t="shared" si="32"/>
        <v>192</v>
      </c>
      <c r="W204" s="19"/>
      <c r="X204" s="20">
        <f t="shared" si="44"/>
        <v>8</v>
      </c>
      <c r="Y204" s="20" t="e">
        <f>K204+L204+#REF!</f>
        <v>#REF!</v>
      </c>
    </row>
    <row r="205" spans="1:25" s="35" customFormat="1" ht="24">
      <c r="A205" s="62">
        <v>4317</v>
      </c>
      <c r="B205" s="76" t="s">
        <v>402</v>
      </c>
      <c r="C205" s="62" t="s">
        <v>251</v>
      </c>
      <c r="D205" s="63" t="s">
        <v>184</v>
      </c>
      <c r="E205" s="64">
        <v>19</v>
      </c>
      <c r="F205" s="68">
        <v>19</v>
      </c>
      <c r="G205" s="65">
        <v>0</v>
      </c>
      <c r="H205" s="64">
        <v>19</v>
      </c>
      <c r="I205" s="64">
        <f t="shared" si="38"/>
        <v>570</v>
      </c>
      <c r="J205" s="64">
        <f t="shared" si="31"/>
        <v>570</v>
      </c>
      <c r="K205" s="64">
        <v>0</v>
      </c>
      <c r="L205" s="64">
        <v>19</v>
      </c>
      <c r="M205" s="64">
        <v>0</v>
      </c>
      <c r="N205" s="64">
        <v>0</v>
      </c>
      <c r="O205" s="64">
        <v>19</v>
      </c>
      <c r="P205" s="64">
        <v>0</v>
      </c>
      <c r="Q205" s="64">
        <v>0</v>
      </c>
      <c r="R205" s="64">
        <f t="shared" si="36"/>
        <v>95</v>
      </c>
      <c r="S205" s="64">
        <f t="shared" si="43"/>
        <v>627</v>
      </c>
      <c r="T205" s="65">
        <f t="shared" si="39"/>
        <v>57</v>
      </c>
      <c r="U205" s="64">
        <f t="shared" si="41"/>
        <v>57</v>
      </c>
      <c r="V205" s="66">
        <f t="shared" ref="V205:V268" si="45">V204+1</f>
        <v>193</v>
      </c>
      <c r="W205" s="19"/>
      <c r="X205" s="20">
        <f t="shared" si="44"/>
        <v>19</v>
      </c>
      <c r="Y205" s="37" t="e">
        <f>K205+L205+#REF!</f>
        <v>#REF!</v>
      </c>
    </row>
    <row r="206" spans="1:25" ht="24">
      <c r="A206" s="62">
        <v>4319</v>
      </c>
      <c r="B206" s="76" t="s">
        <v>403</v>
      </c>
      <c r="C206" s="62" t="s">
        <v>210</v>
      </c>
      <c r="D206" s="63" t="s">
        <v>184</v>
      </c>
      <c r="E206" s="64">
        <v>2</v>
      </c>
      <c r="F206" s="68">
        <v>0</v>
      </c>
      <c r="G206" s="65">
        <v>0</v>
      </c>
      <c r="H206" s="64">
        <v>1</v>
      </c>
      <c r="I206" s="64">
        <f t="shared" si="38"/>
        <v>0</v>
      </c>
      <c r="J206" s="64">
        <f t="shared" ref="J206:J271" si="46">(H206*30)</f>
        <v>30</v>
      </c>
      <c r="K206" s="64">
        <v>0</v>
      </c>
      <c r="L206" s="64">
        <v>2</v>
      </c>
      <c r="M206" s="64">
        <v>0</v>
      </c>
      <c r="N206" s="64">
        <v>0</v>
      </c>
      <c r="O206" s="64">
        <v>2</v>
      </c>
      <c r="P206" s="64">
        <v>0</v>
      </c>
      <c r="Q206" s="64">
        <v>0</v>
      </c>
      <c r="R206" s="64">
        <f t="shared" si="36"/>
        <v>10</v>
      </c>
      <c r="S206" s="64">
        <f t="shared" si="43"/>
        <v>33</v>
      </c>
      <c r="T206" s="65">
        <f t="shared" si="39"/>
        <v>6</v>
      </c>
      <c r="U206" s="64">
        <f t="shared" si="41"/>
        <v>6</v>
      </c>
      <c r="V206" s="66">
        <f t="shared" si="45"/>
        <v>194</v>
      </c>
      <c r="W206" s="19"/>
      <c r="X206" s="20">
        <f t="shared" si="44"/>
        <v>2</v>
      </c>
      <c r="Y206" s="26" t="e">
        <f>K206+L206+#REF!</f>
        <v>#REF!</v>
      </c>
    </row>
    <row r="207" spans="1:25" ht="24">
      <c r="A207" s="62">
        <v>4325</v>
      </c>
      <c r="B207" s="76" t="s">
        <v>404</v>
      </c>
      <c r="C207" s="62" t="s">
        <v>22</v>
      </c>
      <c r="D207" s="63" t="s">
        <v>177</v>
      </c>
      <c r="E207" s="64">
        <v>3</v>
      </c>
      <c r="F207" s="68">
        <v>1</v>
      </c>
      <c r="G207" s="65">
        <v>0</v>
      </c>
      <c r="H207" s="64">
        <v>2</v>
      </c>
      <c r="I207" s="64">
        <f>30*((F207*(F207+1))/2)</f>
        <v>30</v>
      </c>
      <c r="J207" s="64">
        <f t="shared" si="46"/>
        <v>60</v>
      </c>
      <c r="K207" s="64">
        <v>3</v>
      </c>
      <c r="L207" s="64">
        <v>0</v>
      </c>
      <c r="M207" s="64">
        <v>0</v>
      </c>
      <c r="N207" s="64">
        <v>3</v>
      </c>
      <c r="O207" s="64">
        <v>0</v>
      </c>
      <c r="P207" s="64">
        <v>0</v>
      </c>
      <c r="Q207" s="64">
        <v>0</v>
      </c>
      <c r="R207" s="64">
        <f t="shared" si="36"/>
        <v>7.5</v>
      </c>
      <c r="S207" s="64">
        <f t="shared" si="43"/>
        <v>66</v>
      </c>
      <c r="T207" s="65">
        <f t="shared" si="39"/>
        <v>9</v>
      </c>
      <c r="U207" s="64">
        <f t="shared" si="41"/>
        <v>9</v>
      </c>
      <c r="V207" s="66">
        <f t="shared" si="45"/>
        <v>195</v>
      </c>
      <c r="W207" s="19"/>
      <c r="X207" s="20">
        <f t="shared" si="44"/>
        <v>3</v>
      </c>
      <c r="Y207" s="26" t="e">
        <f>K207+L207+#REF!</f>
        <v>#REF!</v>
      </c>
    </row>
    <row r="208" spans="1:25" ht="15">
      <c r="A208" s="73">
        <v>4331</v>
      </c>
      <c r="B208" s="76" t="s">
        <v>405</v>
      </c>
      <c r="C208" s="62" t="s">
        <v>4</v>
      </c>
      <c r="D208" s="63">
        <v>0</v>
      </c>
      <c r="E208" s="64">
        <v>2</v>
      </c>
      <c r="F208" s="68">
        <v>1</v>
      </c>
      <c r="G208" s="65">
        <v>0</v>
      </c>
      <c r="H208" s="64">
        <v>2</v>
      </c>
      <c r="I208" s="64">
        <f t="shared" si="38"/>
        <v>30</v>
      </c>
      <c r="J208" s="64">
        <f t="shared" si="46"/>
        <v>60</v>
      </c>
      <c r="K208" s="64">
        <v>2</v>
      </c>
      <c r="L208" s="64">
        <v>0</v>
      </c>
      <c r="M208" s="64">
        <v>0</v>
      </c>
      <c r="N208" s="64">
        <v>2</v>
      </c>
      <c r="O208" s="64">
        <v>0</v>
      </c>
      <c r="P208" s="64">
        <v>0</v>
      </c>
      <c r="Q208" s="64">
        <v>0</v>
      </c>
      <c r="R208" s="64">
        <f t="shared" si="36"/>
        <v>5</v>
      </c>
      <c r="S208" s="64">
        <f t="shared" si="43"/>
        <v>66</v>
      </c>
      <c r="T208" s="65">
        <f t="shared" si="39"/>
        <v>6</v>
      </c>
      <c r="U208" s="64">
        <f t="shared" si="41"/>
        <v>6</v>
      </c>
      <c r="V208" s="66">
        <f t="shared" si="45"/>
        <v>196</v>
      </c>
      <c r="W208" s="19"/>
      <c r="X208" s="20">
        <f t="shared" si="44"/>
        <v>2</v>
      </c>
      <c r="Y208" s="20" t="e">
        <f>K208+L208+#REF!</f>
        <v>#REF!</v>
      </c>
    </row>
    <row r="209" spans="1:25" ht="24">
      <c r="A209" s="62">
        <v>4331</v>
      </c>
      <c r="B209" s="76" t="s">
        <v>406</v>
      </c>
      <c r="C209" s="62" t="s">
        <v>4</v>
      </c>
      <c r="D209" s="63" t="s">
        <v>177</v>
      </c>
      <c r="E209" s="64">
        <v>2</v>
      </c>
      <c r="F209" s="68">
        <v>1</v>
      </c>
      <c r="G209" s="65">
        <v>0</v>
      </c>
      <c r="H209" s="64">
        <v>2</v>
      </c>
      <c r="I209" s="64">
        <f>30*((F209*(F209+1))/2)</f>
        <v>30</v>
      </c>
      <c r="J209" s="64">
        <f t="shared" si="46"/>
        <v>60</v>
      </c>
      <c r="K209" s="64">
        <v>2</v>
      </c>
      <c r="L209" s="64">
        <v>0</v>
      </c>
      <c r="M209" s="64">
        <v>0</v>
      </c>
      <c r="N209" s="64">
        <v>2</v>
      </c>
      <c r="O209" s="64">
        <v>0</v>
      </c>
      <c r="P209" s="64">
        <v>0</v>
      </c>
      <c r="Q209" s="64">
        <v>0</v>
      </c>
      <c r="R209" s="64">
        <f t="shared" si="36"/>
        <v>5</v>
      </c>
      <c r="S209" s="64">
        <f t="shared" si="43"/>
        <v>66</v>
      </c>
      <c r="T209" s="65">
        <f t="shared" si="39"/>
        <v>6</v>
      </c>
      <c r="U209" s="64">
        <f t="shared" si="41"/>
        <v>6</v>
      </c>
      <c r="V209" s="66">
        <f t="shared" si="45"/>
        <v>197</v>
      </c>
      <c r="W209" s="19"/>
    </row>
    <row r="210" spans="1:25">
      <c r="A210" s="62">
        <v>4344</v>
      </c>
      <c r="B210" s="76" t="s">
        <v>407</v>
      </c>
      <c r="C210" s="62" t="s">
        <v>19</v>
      </c>
      <c r="D210" s="63" t="s">
        <v>177</v>
      </c>
      <c r="E210" s="64">
        <v>3</v>
      </c>
      <c r="F210" s="68">
        <v>3</v>
      </c>
      <c r="G210" s="65">
        <v>0</v>
      </c>
      <c r="H210" s="64">
        <v>3</v>
      </c>
      <c r="I210" s="64">
        <f>30*((F210*(F210+1))/2)</f>
        <v>180</v>
      </c>
      <c r="J210" s="64">
        <f t="shared" si="46"/>
        <v>90</v>
      </c>
      <c r="K210" s="64">
        <v>3</v>
      </c>
      <c r="L210" s="64">
        <v>0</v>
      </c>
      <c r="M210" s="64">
        <v>0</v>
      </c>
      <c r="N210" s="64">
        <v>3</v>
      </c>
      <c r="O210" s="64">
        <v>0</v>
      </c>
      <c r="P210" s="64">
        <v>0</v>
      </c>
      <c r="Q210" s="64">
        <v>0</v>
      </c>
      <c r="R210" s="64">
        <f t="shared" si="36"/>
        <v>7.5</v>
      </c>
      <c r="S210" s="64">
        <f t="shared" si="43"/>
        <v>99.000000000000014</v>
      </c>
      <c r="T210" s="65">
        <f t="shared" si="39"/>
        <v>9</v>
      </c>
      <c r="U210" s="64">
        <f t="shared" si="41"/>
        <v>9</v>
      </c>
      <c r="V210" s="66">
        <f t="shared" si="45"/>
        <v>198</v>
      </c>
      <c r="W210" s="19"/>
      <c r="X210" s="20">
        <f t="shared" ref="X210:X234" si="47">N210+O210+P210+Q210</f>
        <v>3</v>
      </c>
      <c r="Y210" s="20" t="e">
        <f>K210+L210+#REF!</f>
        <v>#REF!</v>
      </c>
    </row>
    <row r="211" spans="1:25">
      <c r="A211" s="62">
        <v>4345</v>
      </c>
      <c r="B211" s="76" t="s">
        <v>408</v>
      </c>
      <c r="C211" s="62" t="s">
        <v>8</v>
      </c>
      <c r="D211" s="63" t="s">
        <v>177</v>
      </c>
      <c r="E211" s="64">
        <v>2</v>
      </c>
      <c r="F211" s="68">
        <v>2</v>
      </c>
      <c r="G211" s="65">
        <v>0</v>
      </c>
      <c r="H211" s="64">
        <v>2</v>
      </c>
      <c r="I211" s="64">
        <f>30*((F211*(F211+1))/2)</f>
        <v>90</v>
      </c>
      <c r="J211" s="64">
        <f t="shared" si="46"/>
        <v>60</v>
      </c>
      <c r="K211" s="64">
        <v>2</v>
      </c>
      <c r="L211" s="64">
        <v>0</v>
      </c>
      <c r="M211" s="64">
        <v>0</v>
      </c>
      <c r="N211" s="64">
        <v>2</v>
      </c>
      <c r="O211" s="64">
        <v>0</v>
      </c>
      <c r="P211" s="64">
        <v>0</v>
      </c>
      <c r="Q211" s="64">
        <v>0</v>
      </c>
      <c r="R211" s="64">
        <f t="shared" si="36"/>
        <v>5</v>
      </c>
      <c r="S211" s="64">
        <f t="shared" si="43"/>
        <v>66</v>
      </c>
      <c r="T211" s="65">
        <f t="shared" si="39"/>
        <v>6</v>
      </c>
      <c r="U211" s="64">
        <f t="shared" si="41"/>
        <v>6</v>
      </c>
      <c r="V211" s="66">
        <f t="shared" si="45"/>
        <v>199</v>
      </c>
      <c r="W211" s="19"/>
      <c r="X211" s="20">
        <f t="shared" si="47"/>
        <v>2</v>
      </c>
      <c r="Y211" s="20" t="e">
        <f>K211+L211+#REF!</f>
        <v>#REF!</v>
      </c>
    </row>
    <row r="212" spans="1:25">
      <c r="A212" s="62">
        <v>4374</v>
      </c>
      <c r="B212" s="76" t="s">
        <v>409</v>
      </c>
      <c r="C212" s="62" t="s">
        <v>22</v>
      </c>
      <c r="D212" s="63" t="s">
        <v>177</v>
      </c>
      <c r="E212" s="64">
        <v>2</v>
      </c>
      <c r="F212" s="68">
        <v>2</v>
      </c>
      <c r="G212" s="65">
        <v>0</v>
      </c>
      <c r="H212" s="64">
        <v>2</v>
      </c>
      <c r="I212" s="64">
        <f>30*((F212*(F212+1))/2)</f>
        <v>90</v>
      </c>
      <c r="J212" s="64">
        <f t="shared" si="46"/>
        <v>60</v>
      </c>
      <c r="K212" s="64">
        <v>2</v>
      </c>
      <c r="L212" s="64">
        <v>0</v>
      </c>
      <c r="M212" s="64">
        <v>0</v>
      </c>
      <c r="N212" s="64">
        <v>2</v>
      </c>
      <c r="O212" s="64">
        <v>0</v>
      </c>
      <c r="P212" s="64">
        <v>0</v>
      </c>
      <c r="Q212" s="64">
        <v>0</v>
      </c>
      <c r="R212" s="64">
        <f t="shared" si="36"/>
        <v>5</v>
      </c>
      <c r="S212" s="64">
        <f t="shared" si="43"/>
        <v>66</v>
      </c>
      <c r="T212" s="65">
        <f t="shared" si="39"/>
        <v>6</v>
      </c>
      <c r="U212" s="64">
        <f t="shared" si="41"/>
        <v>6</v>
      </c>
      <c r="V212" s="66">
        <f t="shared" si="45"/>
        <v>200</v>
      </c>
      <c r="W212" s="19"/>
      <c r="X212" s="20">
        <f t="shared" si="47"/>
        <v>2</v>
      </c>
      <c r="Y212" s="20" t="e">
        <f>K212+L212+#REF!</f>
        <v>#REF!</v>
      </c>
    </row>
    <row r="213" spans="1:25" ht="24">
      <c r="A213" s="62">
        <v>4403</v>
      </c>
      <c r="B213" s="76" t="s">
        <v>410</v>
      </c>
      <c r="C213" s="62" t="s">
        <v>36</v>
      </c>
      <c r="D213" s="63" t="s">
        <v>184</v>
      </c>
      <c r="E213" s="64">
        <v>3</v>
      </c>
      <c r="F213" s="68">
        <v>3</v>
      </c>
      <c r="G213" s="65">
        <v>0</v>
      </c>
      <c r="H213" s="64">
        <v>3</v>
      </c>
      <c r="I213" s="64">
        <f t="shared" si="38"/>
        <v>90</v>
      </c>
      <c r="J213" s="64">
        <f t="shared" si="46"/>
        <v>90</v>
      </c>
      <c r="K213" s="64">
        <v>3</v>
      </c>
      <c r="L213" s="64">
        <v>0</v>
      </c>
      <c r="M213" s="64">
        <v>0</v>
      </c>
      <c r="N213" s="64">
        <v>3</v>
      </c>
      <c r="O213" s="64">
        <v>0</v>
      </c>
      <c r="P213" s="64">
        <v>0</v>
      </c>
      <c r="Q213" s="64">
        <v>0</v>
      </c>
      <c r="R213" s="64">
        <f t="shared" si="36"/>
        <v>7.5</v>
      </c>
      <c r="S213" s="64">
        <f t="shared" si="43"/>
        <v>99.000000000000014</v>
      </c>
      <c r="T213" s="65">
        <f t="shared" si="39"/>
        <v>9</v>
      </c>
      <c r="U213" s="64">
        <f t="shared" si="41"/>
        <v>9</v>
      </c>
      <c r="V213" s="66">
        <f t="shared" si="45"/>
        <v>201</v>
      </c>
      <c r="W213" s="19"/>
      <c r="X213" s="20">
        <f t="shared" si="47"/>
        <v>3</v>
      </c>
      <c r="Y213" s="26" t="e">
        <f>K213+L213+#REF!</f>
        <v>#REF!</v>
      </c>
    </row>
    <row r="214" spans="1:25">
      <c r="A214" s="62">
        <v>4420</v>
      </c>
      <c r="B214" s="76" t="s">
        <v>411</v>
      </c>
      <c r="C214" s="62" t="s">
        <v>27</v>
      </c>
      <c r="D214" s="63" t="s">
        <v>177</v>
      </c>
      <c r="E214" s="64">
        <v>4</v>
      </c>
      <c r="F214" s="68">
        <v>4</v>
      </c>
      <c r="G214" s="65">
        <v>0</v>
      </c>
      <c r="H214" s="64">
        <v>4</v>
      </c>
      <c r="I214" s="64">
        <f>30*((F214*(F214+1))/2)</f>
        <v>300</v>
      </c>
      <c r="J214" s="64">
        <f t="shared" si="46"/>
        <v>120</v>
      </c>
      <c r="K214" s="64">
        <v>4</v>
      </c>
      <c r="L214" s="64">
        <v>0</v>
      </c>
      <c r="M214" s="64">
        <v>0</v>
      </c>
      <c r="N214" s="64">
        <v>4</v>
      </c>
      <c r="O214" s="64">
        <v>0</v>
      </c>
      <c r="P214" s="64">
        <v>0</v>
      </c>
      <c r="Q214" s="64">
        <v>0</v>
      </c>
      <c r="R214" s="64">
        <f t="shared" si="36"/>
        <v>10</v>
      </c>
      <c r="S214" s="64">
        <f t="shared" si="43"/>
        <v>132</v>
      </c>
      <c r="T214" s="65">
        <f t="shared" si="39"/>
        <v>12</v>
      </c>
      <c r="U214" s="64">
        <f t="shared" si="41"/>
        <v>12</v>
      </c>
      <c r="V214" s="66">
        <f t="shared" si="45"/>
        <v>202</v>
      </c>
      <c r="W214" s="19"/>
      <c r="X214" s="20">
        <f t="shared" si="47"/>
        <v>4</v>
      </c>
      <c r="Y214" s="20" t="e">
        <f>K214+L214+#REF!</f>
        <v>#REF!</v>
      </c>
    </row>
    <row r="215" spans="1:25">
      <c r="A215" s="62">
        <v>4439</v>
      </c>
      <c r="B215" s="76" t="s">
        <v>412</v>
      </c>
      <c r="C215" s="62" t="s">
        <v>8</v>
      </c>
      <c r="D215" s="63" t="s">
        <v>177</v>
      </c>
      <c r="E215" s="65">
        <v>4</v>
      </c>
      <c r="F215" s="67">
        <v>4</v>
      </c>
      <c r="G215" s="65">
        <v>0</v>
      </c>
      <c r="H215" s="64">
        <v>4</v>
      </c>
      <c r="I215" s="64">
        <f>30*((F215*(F215+1))/2)</f>
        <v>300</v>
      </c>
      <c r="J215" s="64">
        <f t="shared" si="46"/>
        <v>120</v>
      </c>
      <c r="K215" s="64">
        <v>4</v>
      </c>
      <c r="L215" s="64">
        <v>0</v>
      </c>
      <c r="M215" s="64">
        <v>0</v>
      </c>
      <c r="N215" s="64">
        <v>4</v>
      </c>
      <c r="O215" s="64">
        <v>0</v>
      </c>
      <c r="P215" s="64">
        <v>0</v>
      </c>
      <c r="Q215" s="64">
        <v>0</v>
      </c>
      <c r="R215" s="64">
        <f t="shared" si="36"/>
        <v>10</v>
      </c>
      <c r="S215" s="64">
        <f t="shared" si="43"/>
        <v>132</v>
      </c>
      <c r="T215" s="65">
        <f t="shared" si="39"/>
        <v>12</v>
      </c>
      <c r="U215" s="64">
        <f t="shared" si="41"/>
        <v>12</v>
      </c>
      <c r="V215" s="66">
        <f t="shared" si="45"/>
        <v>203</v>
      </c>
      <c r="W215" s="19"/>
      <c r="X215" s="20">
        <f t="shared" si="47"/>
        <v>4</v>
      </c>
      <c r="Y215" s="20" t="e">
        <f>K215+L215+#REF!</f>
        <v>#REF!</v>
      </c>
    </row>
    <row r="216" spans="1:25">
      <c r="A216" s="62">
        <v>4440</v>
      </c>
      <c r="B216" s="76" t="s">
        <v>413</v>
      </c>
      <c r="C216" s="62" t="s">
        <v>8</v>
      </c>
      <c r="D216" s="63" t="s">
        <v>177</v>
      </c>
      <c r="E216" s="64">
        <v>7</v>
      </c>
      <c r="F216" s="68">
        <v>7</v>
      </c>
      <c r="G216" s="65">
        <v>0</v>
      </c>
      <c r="H216" s="64">
        <v>7</v>
      </c>
      <c r="I216" s="64">
        <f>30*((F216*(F216+1))/2)</f>
        <v>840</v>
      </c>
      <c r="J216" s="64">
        <f t="shared" si="46"/>
        <v>210</v>
      </c>
      <c r="K216" s="64">
        <v>7</v>
      </c>
      <c r="L216" s="64">
        <v>0</v>
      </c>
      <c r="M216" s="64">
        <v>0</v>
      </c>
      <c r="N216" s="64">
        <v>7</v>
      </c>
      <c r="O216" s="64">
        <v>0</v>
      </c>
      <c r="P216" s="64">
        <v>0</v>
      </c>
      <c r="Q216" s="64">
        <v>0</v>
      </c>
      <c r="R216" s="64">
        <f t="shared" si="36"/>
        <v>17.5</v>
      </c>
      <c r="S216" s="64">
        <f t="shared" si="43"/>
        <v>231.00000000000003</v>
      </c>
      <c r="T216" s="65">
        <f t="shared" si="39"/>
        <v>21</v>
      </c>
      <c r="U216" s="64">
        <f t="shared" si="41"/>
        <v>21</v>
      </c>
      <c r="V216" s="66">
        <f t="shared" si="45"/>
        <v>204</v>
      </c>
      <c r="W216" s="19"/>
      <c r="X216" s="20">
        <f t="shared" si="47"/>
        <v>7</v>
      </c>
      <c r="Y216" s="20" t="e">
        <f>K216+L216+#REF!</f>
        <v>#REF!</v>
      </c>
    </row>
    <row r="217" spans="1:25">
      <c r="A217" s="62">
        <v>4441</v>
      </c>
      <c r="B217" s="76" t="s">
        <v>414</v>
      </c>
      <c r="C217" s="62" t="s">
        <v>8</v>
      </c>
      <c r="D217" s="63" t="s">
        <v>184</v>
      </c>
      <c r="E217" s="64">
        <v>1</v>
      </c>
      <c r="F217" s="68">
        <v>1</v>
      </c>
      <c r="G217" s="65">
        <v>0</v>
      </c>
      <c r="H217" s="64">
        <v>1</v>
      </c>
      <c r="I217" s="64">
        <f t="shared" si="38"/>
        <v>30</v>
      </c>
      <c r="J217" s="64">
        <f t="shared" si="46"/>
        <v>30</v>
      </c>
      <c r="K217" s="64">
        <v>1</v>
      </c>
      <c r="L217" s="64">
        <v>0</v>
      </c>
      <c r="M217" s="64">
        <v>0</v>
      </c>
      <c r="N217" s="64">
        <v>1</v>
      </c>
      <c r="O217" s="64">
        <v>0</v>
      </c>
      <c r="P217" s="64">
        <v>0</v>
      </c>
      <c r="Q217" s="64">
        <v>0</v>
      </c>
      <c r="R217" s="64">
        <f t="shared" si="36"/>
        <v>2.5</v>
      </c>
      <c r="S217" s="64">
        <f t="shared" si="43"/>
        <v>33</v>
      </c>
      <c r="T217" s="65">
        <f t="shared" si="39"/>
        <v>3</v>
      </c>
      <c r="U217" s="64">
        <f t="shared" si="41"/>
        <v>3</v>
      </c>
      <c r="V217" s="66">
        <f t="shared" si="45"/>
        <v>205</v>
      </c>
      <c r="W217" s="19"/>
      <c r="X217" s="20">
        <f t="shared" si="47"/>
        <v>1</v>
      </c>
      <c r="Y217" s="26" t="e">
        <f>K217+L217+#REF!</f>
        <v>#REF!</v>
      </c>
    </row>
    <row r="218" spans="1:25">
      <c r="A218" s="62">
        <v>4444</v>
      </c>
      <c r="B218" s="76" t="s">
        <v>415</v>
      </c>
      <c r="C218" s="62" t="s">
        <v>8</v>
      </c>
      <c r="D218" s="63" t="s">
        <v>177</v>
      </c>
      <c r="E218" s="65">
        <v>2</v>
      </c>
      <c r="F218" s="67">
        <v>2</v>
      </c>
      <c r="G218" s="65">
        <v>0</v>
      </c>
      <c r="H218" s="64">
        <v>2</v>
      </c>
      <c r="I218" s="64">
        <f>30*((F218*(F218+1))/2)</f>
        <v>90</v>
      </c>
      <c r="J218" s="64">
        <f t="shared" si="46"/>
        <v>60</v>
      </c>
      <c r="K218" s="64">
        <v>2</v>
      </c>
      <c r="L218" s="64">
        <v>0</v>
      </c>
      <c r="M218" s="64">
        <v>0</v>
      </c>
      <c r="N218" s="64">
        <v>2</v>
      </c>
      <c r="O218" s="64">
        <v>0</v>
      </c>
      <c r="P218" s="64">
        <v>0</v>
      </c>
      <c r="Q218" s="64">
        <v>0</v>
      </c>
      <c r="R218" s="64">
        <f t="shared" si="36"/>
        <v>5</v>
      </c>
      <c r="S218" s="64">
        <f t="shared" si="43"/>
        <v>66</v>
      </c>
      <c r="T218" s="65">
        <f t="shared" si="39"/>
        <v>6</v>
      </c>
      <c r="U218" s="64">
        <f t="shared" si="41"/>
        <v>6</v>
      </c>
      <c r="V218" s="66">
        <f t="shared" si="45"/>
        <v>206</v>
      </c>
      <c r="W218" s="19"/>
      <c r="X218" s="20">
        <f t="shared" si="47"/>
        <v>2</v>
      </c>
      <c r="Y218" s="20" t="e">
        <f>K218+L218+#REF!</f>
        <v>#REF!</v>
      </c>
    </row>
    <row r="219" spans="1:25" ht="24">
      <c r="A219" s="62">
        <v>4445</v>
      </c>
      <c r="B219" s="76" t="s">
        <v>416</v>
      </c>
      <c r="C219" s="62" t="s">
        <v>8</v>
      </c>
      <c r="D219" s="63" t="s">
        <v>184</v>
      </c>
      <c r="E219" s="64">
        <v>1</v>
      </c>
      <c r="F219" s="68">
        <v>1</v>
      </c>
      <c r="G219" s="65">
        <v>0</v>
      </c>
      <c r="H219" s="64">
        <v>1</v>
      </c>
      <c r="I219" s="64">
        <f t="shared" si="38"/>
        <v>30</v>
      </c>
      <c r="J219" s="64">
        <f t="shared" si="46"/>
        <v>30</v>
      </c>
      <c r="K219" s="64">
        <v>1</v>
      </c>
      <c r="L219" s="64">
        <v>0</v>
      </c>
      <c r="M219" s="64">
        <v>0</v>
      </c>
      <c r="N219" s="64">
        <v>1</v>
      </c>
      <c r="O219" s="64">
        <v>0</v>
      </c>
      <c r="P219" s="64">
        <v>0</v>
      </c>
      <c r="Q219" s="64">
        <v>0</v>
      </c>
      <c r="R219" s="64">
        <f t="shared" si="36"/>
        <v>2.5</v>
      </c>
      <c r="S219" s="64">
        <f t="shared" si="43"/>
        <v>33</v>
      </c>
      <c r="T219" s="65">
        <f t="shared" si="39"/>
        <v>3</v>
      </c>
      <c r="U219" s="64">
        <f t="shared" si="41"/>
        <v>3</v>
      </c>
      <c r="V219" s="66">
        <f t="shared" si="45"/>
        <v>207</v>
      </c>
      <c r="W219" s="19"/>
      <c r="X219" s="20">
        <f t="shared" si="47"/>
        <v>1</v>
      </c>
      <c r="Y219" s="26" t="e">
        <f>K219+L219+#REF!</f>
        <v>#REF!</v>
      </c>
    </row>
    <row r="220" spans="1:25">
      <c r="A220" s="62">
        <v>4469</v>
      </c>
      <c r="B220" s="76" t="s">
        <v>1178</v>
      </c>
      <c r="C220" s="62" t="s">
        <v>22</v>
      </c>
      <c r="D220" s="63" t="s">
        <v>184</v>
      </c>
      <c r="E220" s="64">
        <v>3</v>
      </c>
      <c r="F220" s="68">
        <v>0</v>
      </c>
      <c r="G220" s="65">
        <v>0</v>
      </c>
      <c r="H220" s="64">
        <v>2</v>
      </c>
      <c r="I220" s="64">
        <f t="shared" si="38"/>
        <v>0</v>
      </c>
      <c r="J220" s="64">
        <f t="shared" si="46"/>
        <v>60</v>
      </c>
      <c r="K220" s="64">
        <v>3</v>
      </c>
      <c r="L220" s="64">
        <v>0</v>
      </c>
      <c r="M220" s="64">
        <v>0</v>
      </c>
      <c r="N220" s="64">
        <v>3</v>
      </c>
      <c r="O220" s="64">
        <v>0</v>
      </c>
      <c r="P220" s="64">
        <v>0</v>
      </c>
      <c r="Q220" s="64">
        <v>0</v>
      </c>
      <c r="R220" s="64">
        <f t="shared" ref="R220:R283" si="48">(K220*2.5)+(L220*5)+(M220*6)</f>
        <v>7.5</v>
      </c>
      <c r="S220" s="64">
        <f t="shared" si="43"/>
        <v>66</v>
      </c>
      <c r="T220" s="65">
        <f t="shared" si="39"/>
        <v>9</v>
      </c>
      <c r="U220" s="64">
        <f t="shared" si="41"/>
        <v>9</v>
      </c>
      <c r="V220" s="66">
        <f t="shared" si="45"/>
        <v>208</v>
      </c>
      <c r="W220" s="19"/>
      <c r="X220" s="20">
        <f t="shared" si="47"/>
        <v>3</v>
      </c>
      <c r="Y220" s="26" t="e">
        <f>K220+L220+#REF!</f>
        <v>#REF!</v>
      </c>
    </row>
    <row r="221" spans="1:25">
      <c r="A221" s="62">
        <v>4472</v>
      </c>
      <c r="B221" s="76" t="s">
        <v>1179</v>
      </c>
      <c r="C221" s="62" t="s">
        <v>203</v>
      </c>
      <c r="D221" s="63" t="s">
        <v>184</v>
      </c>
      <c r="E221" s="64">
        <v>1</v>
      </c>
      <c r="F221" s="68">
        <v>0</v>
      </c>
      <c r="G221" s="65">
        <v>0</v>
      </c>
      <c r="H221" s="64">
        <v>1</v>
      </c>
      <c r="I221" s="64">
        <f t="shared" si="38"/>
        <v>0</v>
      </c>
      <c r="J221" s="64">
        <v>41</v>
      </c>
      <c r="K221" s="64">
        <v>1</v>
      </c>
      <c r="L221" s="64">
        <v>0</v>
      </c>
      <c r="M221" s="64">
        <v>0</v>
      </c>
      <c r="N221" s="64">
        <v>0</v>
      </c>
      <c r="O221" s="64">
        <v>0</v>
      </c>
      <c r="P221" s="64">
        <v>0</v>
      </c>
      <c r="Q221" s="64">
        <v>0</v>
      </c>
      <c r="R221" s="64">
        <f t="shared" si="48"/>
        <v>2.5</v>
      </c>
      <c r="S221" s="64">
        <v>41</v>
      </c>
      <c r="T221" s="65"/>
      <c r="U221" s="64">
        <v>6</v>
      </c>
      <c r="V221" s="66"/>
      <c r="W221" s="19"/>
      <c r="Y221" s="26"/>
    </row>
    <row r="222" spans="1:25">
      <c r="A222" s="62">
        <v>4495</v>
      </c>
      <c r="B222" s="76" t="s">
        <v>417</v>
      </c>
      <c r="C222" s="62" t="s">
        <v>47</v>
      </c>
      <c r="D222" s="63" t="s">
        <v>184</v>
      </c>
      <c r="E222" s="64">
        <v>6</v>
      </c>
      <c r="F222" s="68">
        <v>6</v>
      </c>
      <c r="G222" s="65">
        <v>0</v>
      </c>
      <c r="H222" s="64">
        <v>6</v>
      </c>
      <c r="I222" s="64">
        <f t="shared" si="38"/>
        <v>180</v>
      </c>
      <c r="J222" s="64">
        <f t="shared" si="46"/>
        <v>180</v>
      </c>
      <c r="K222" s="64">
        <v>6</v>
      </c>
      <c r="L222" s="64">
        <v>0</v>
      </c>
      <c r="M222" s="64">
        <v>0</v>
      </c>
      <c r="N222" s="64">
        <v>6</v>
      </c>
      <c r="O222" s="64">
        <v>0</v>
      </c>
      <c r="P222" s="64">
        <v>0</v>
      </c>
      <c r="Q222" s="64">
        <v>0</v>
      </c>
      <c r="R222" s="64">
        <f t="shared" si="48"/>
        <v>15</v>
      </c>
      <c r="S222" s="64">
        <f t="shared" si="43"/>
        <v>198.00000000000003</v>
      </c>
      <c r="T222" s="65">
        <f t="shared" ref="T222:T257" si="49">E222*3</f>
        <v>18</v>
      </c>
      <c r="U222" s="64">
        <f t="shared" ref="U222:U257" si="50">(E222*3)</f>
        <v>18</v>
      </c>
      <c r="V222" s="66">
        <f>V220+1</f>
        <v>209</v>
      </c>
      <c r="W222" s="19"/>
      <c r="X222" s="20">
        <f t="shared" si="47"/>
        <v>6</v>
      </c>
      <c r="Y222" s="26" t="e">
        <f>K222+L222+#REF!</f>
        <v>#REF!</v>
      </c>
    </row>
    <row r="223" spans="1:25">
      <c r="A223" s="62">
        <v>4510</v>
      </c>
      <c r="B223" s="76" t="s">
        <v>418</v>
      </c>
      <c r="C223" s="62" t="s">
        <v>49</v>
      </c>
      <c r="D223" s="63" t="s">
        <v>184</v>
      </c>
      <c r="E223" s="64">
        <v>1</v>
      </c>
      <c r="F223" s="68">
        <v>1</v>
      </c>
      <c r="G223" s="65">
        <v>0</v>
      </c>
      <c r="H223" s="64">
        <v>1</v>
      </c>
      <c r="I223" s="64">
        <f t="shared" si="38"/>
        <v>30</v>
      </c>
      <c r="J223" s="64">
        <f t="shared" si="46"/>
        <v>30</v>
      </c>
      <c r="K223" s="64">
        <v>0</v>
      </c>
      <c r="L223" s="64">
        <v>0</v>
      </c>
      <c r="M223" s="64">
        <v>1</v>
      </c>
      <c r="N223" s="64">
        <v>0</v>
      </c>
      <c r="O223" s="64">
        <v>0</v>
      </c>
      <c r="P223" s="64">
        <v>1</v>
      </c>
      <c r="Q223" s="64">
        <v>0</v>
      </c>
      <c r="R223" s="64">
        <f t="shared" si="48"/>
        <v>6</v>
      </c>
      <c r="S223" s="64">
        <f t="shared" si="43"/>
        <v>33</v>
      </c>
      <c r="T223" s="65">
        <f t="shared" si="49"/>
        <v>3</v>
      </c>
      <c r="U223" s="64">
        <f t="shared" si="50"/>
        <v>3</v>
      </c>
      <c r="V223" s="66">
        <f t="shared" si="45"/>
        <v>210</v>
      </c>
      <c r="W223" s="19"/>
      <c r="X223" s="20">
        <f t="shared" si="47"/>
        <v>1</v>
      </c>
      <c r="Y223" s="26" t="e">
        <f>K223+L223+#REF!</f>
        <v>#REF!</v>
      </c>
    </row>
    <row r="224" spans="1:25" ht="24">
      <c r="A224" s="62">
        <v>4520</v>
      </c>
      <c r="B224" s="76" t="s">
        <v>419</v>
      </c>
      <c r="C224" s="62" t="s">
        <v>4</v>
      </c>
      <c r="D224" s="63" t="s">
        <v>184</v>
      </c>
      <c r="E224" s="64">
        <v>7</v>
      </c>
      <c r="F224" s="68">
        <v>5</v>
      </c>
      <c r="G224" s="65">
        <v>0</v>
      </c>
      <c r="H224" s="64">
        <v>7</v>
      </c>
      <c r="I224" s="64">
        <f t="shared" si="38"/>
        <v>150</v>
      </c>
      <c r="J224" s="64">
        <f t="shared" si="46"/>
        <v>210</v>
      </c>
      <c r="K224" s="64">
        <v>0</v>
      </c>
      <c r="L224" s="64">
        <v>7</v>
      </c>
      <c r="M224" s="64">
        <v>0</v>
      </c>
      <c r="N224" s="64">
        <v>0</v>
      </c>
      <c r="O224" s="64">
        <v>7</v>
      </c>
      <c r="P224" s="64">
        <v>0</v>
      </c>
      <c r="Q224" s="64">
        <v>0</v>
      </c>
      <c r="R224" s="64">
        <f t="shared" si="48"/>
        <v>35</v>
      </c>
      <c r="S224" s="64">
        <f t="shared" si="43"/>
        <v>231.00000000000003</v>
      </c>
      <c r="T224" s="65">
        <f t="shared" si="49"/>
        <v>21</v>
      </c>
      <c r="U224" s="64">
        <f t="shared" si="50"/>
        <v>21</v>
      </c>
      <c r="V224" s="66">
        <f t="shared" si="45"/>
        <v>211</v>
      </c>
      <c r="W224" s="19"/>
      <c r="X224" s="20">
        <f t="shared" si="47"/>
        <v>7</v>
      </c>
      <c r="Y224" s="26" t="e">
        <f>K224+L224+#REF!</f>
        <v>#REF!</v>
      </c>
    </row>
    <row r="225" spans="1:25" ht="24">
      <c r="A225" s="62">
        <v>4534</v>
      </c>
      <c r="B225" s="76" t="s">
        <v>420</v>
      </c>
      <c r="C225" s="62" t="s">
        <v>125</v>
      </c>
      <c r="D225" s="63" t="s">
        <v>177</v>
      </c>
      <c r="E225" s="64">
        <v>10</v>
      </c>
      <c r="F225" s="68">
        <v>10</v>
      </c>
      <c r="G225" s="65">
        <v>0</v>
      </c>
      <c r="H225" s="64">
        <v>10</v>
      </c>
      <c r="I225" s="64">
        <f>30*((F225*(F225+1))/2)</f>
        <v>1650</v>
      </c>
      <c r="J225" s="64">
        <f t="shared" si="46"/>
        <v>300</v>
      </c>
      <c r="K225" s="64">
        <v>10</v>
      </c>
      <c r="L225" s="64">
        <v>0</v>
      </c>
      <c r="M225" s="64">
        <v>0</v>
      </c>
      <c r="N225" s="64">
        <v>10</v>
      </c>
      <c r="O225" s="64">
        <v>0</v>
      </c>
      <c r="P225" s="64">
        <v>0</v>
      </c>
      <c r="Q225" s="64">
        <v>0</v>
      </c>
      <c r="R225" s="64">
        <f t="shared" si="48"/>
        <v>25</v>
      </c>
      <c r="S225" s="64">
        <f t="shared" si="43"/>
        <v>330</v>
      </c>
      <c r="T225" s="65">
        <f t="shared" si="49"/>
        <v>30</v>
      </c>
      <c r="U225" s="64">
        <f t="shared" si="50"/>
        <v>30</v>
      </c>
      <c r="V225" s="66">
        <f t="shared" si="45"/>
        <v>212</v>
      </c>
      <c r="W225" s="19"/>
      <c r="X225" s="20">
        <f t="shared" si="47"/>
        <v>10</v>
      </c>
      <c r="Y225" s="26"/>
    </row>
    <row r="226" spans="1:25" s="41" customFormat="1" ht="30">
      <c r="A226" s="69">
        <v>4602</v>
      </c>
      <c r="B226" s="77" t="s">
        <v>421</v>
      </c>
      <c r="C226" s="73" t="s">
        <v>61</v>
      </c>
      <c r="D226" s="63" t="s">
        <v>184</v>
      </c>
      <c r="E226" s="64">
        <v>9</v>
      </c>
      <c r="F226" s="68">
        <v>0</v>
      </c>
      <c r="G226" s="65">
        <v>0</v>
      </c>
      <c r="H226" s="64">
        <v>8</v>
      </c>
      <c r="I226" s="64">
        <f t="shared" si="38"/>
        <v>0</v>
      </c>
      <c r="J226" s="64">
        <f t="shared" si="46"/>
        <v>240</v>
      </c>
      <c r="K226" s="64">
        <v>9</v>
      </c>
      <c r="L226" s="64">
        <v>0</v>
      </c>
      <c r="M226" s="64">
        <v>0</v>
      </c>
      <c r="N226" s="64">
        <v>9</v>
      </c>
      <c r="O226" s="64">
        <v>0</v>
      </c>
      <c r="P226" s="64">
        <v>0</v>
      </c>
      <c r="Q226" s="64">
        <v>0</v>
      </c>
      <c r="R226" s="64">
        <f t="shared" si="48"/>
        <v>22.5</v>
      </c>
      <c r="S226" s="64">
        <f t="shared" si="43"/>
        <v>264</v>
      </c>
      <c r="T226" s="65">
        <f t="shared" si="49"/>
        <v>27</v>
      </c>
      <c r="U226" s="64">
        <f t="shared" si="50"/>
        <v>27</v>
      </c>
      <c r="V226" s="66">
        <f t="shared" si="45"/>
        <v>213</v>
      </c>
      <c r="W226" s="38"/>
      <c r="X226" s="39">
        <f t="shared" si="47"/>
        <v>9</v>
      </c>
      <c r="Y226" s="39" t="e">
        <f>K226+L226+#REF!</f>
        <v>#REF!</v>
      </c>
    </row>
    <row r="227" spans="1:25" ht="24">
      <c r="A227" s="62">
        <v>4603</v>
      </c>
      <c r="B227" s="76" t="s">
        <v>422</v>
      </c>
      <c r="C227" s="62" t="s">
        <v>203</v>
      </c>
      <c r="D227" s="63" t="s">
        <v>184</v>
      </c>
      <c r="E227" s="64">
        <v>2</v>
      </c>
      <c r="F227" s="68">
        <v>2</v>
      </c>
      <c r="G227" s="65">
        <v>0</v>
      </c>
      <c r="H227" s="64">
        <v>2</v>
      </c>
      <c r="I227" s="64">
        <f t="shared" si="38"/>
        <v>60</v>
      </c>
      <c r="J227" s="64">
        <f t="shared" si="46"/>
        <v>60</v>
      </c>
      <c r="K227" s="64">
        <v>2</v>
      </c>
      <c r="L227" s="64">
        <v>0</v>
      </c>
      <c r="M227" s="64">
        <v>0</v>
      </c>
      <c r="N227" s="64">
        <v>2</v>
      </c>
      <c r="O227" s="64">
        <v>0</v>
      </c>
      <c r="P227" s="64">
        <v>0</v>
      </c>
      <c r="Q227" s="64">
        <v>0</v>
      </c>
      <c r="R227" s="64">
        <f t="shared" si="48"/>
        <v>5</v>
      </c>
      <c r="S227" s="64">
        <f t="shared" si="43"/>
        <v>66</v>
      </c>
      <c r="T227" s="65">
        <f t="shared" si="49"/>
        <v>6</v>
      </c>
      <c r="U227" s="64">
        <f t="shared" si="50"/>
        <v>6</v>
      </c>
      <c r="V227" s="66">
        <f t="shared" si="45"/>
        <v>214</v>
      </c>
      <c r="W227" s="19"/>
      <c r="X227" s="20">
        <f t="shared" si="47"/>
        <v>2</v>
      </c>
      <c r="Y227" s="26" t="e">
        <f>K227+L227+#REF!</f>
        <v>#REF!</v>
      </c>
    </row>
    <row r="228" spans="1:25" ht="24">
      <c r="A228" s="62">
        <v>4635</v>
      </c>
      <c r="B228" s="76" t="s">
        <v>423</v>
      </c>
      <c r="C228" s="62" t="s">
        <v>54</v>
      </c>
      <c r="D228" s="63" t="s">
        <v>177</v>
      </c>
      <c r="E228" s="64">
        <v>4</v>
      </c>
      <c r="F228" s="68">
        <v>4</v>
      </c>
      <c r="G228" s="65">
        <v>0</v>
      </c>
      <c r="H228" s="64">
        <v>4</v>
      </c>
      <c r="I228" s="64">
        <f>30*((F228*(F228+1))/2)</f>
        <v>300</v>
      </c>
      <c r="J228" s="64">
        <f t="shared" si="46"/>
        <v>120</v>
      </c>
      <c r="K228" s="64">
        <v>4</v>
      </c>
      <c r="L228" s="64">
        <v>0</v>
      </c>
      <c r="M228" s="64">
        <v>0</v>
      </c>
      <c r="N228" s="64">
        <v>4</v>
      </c>
      <c r="O228" s="64">
        <v>0</v>
      </c>
      <c r="P228" s="64">
        <v>0</v>
      </c>
      <c r="Q228" s="64">
        <v>0</v>
      </c>
      <c r="R228" s="64">
        <f t="shared" si="48"/>
        <v>10</v>
      </c>
      <c r="S228" s="64">
        <f t="shared" si="43"/>
        <v>132</v>
      </c>
      <c r="T228" s="65">
        <f t="shared" si="49"/>
        <v>12</v>
      </c>
      <c r="U228" s="64">
        <f t="shared" si="50"/>
        <v>12</v>
      </c>
      <c r="V228" s="66">
        <f t="shared" si="45"/>
        <v>215</v>
      </c>
      <c r="W228" s="19"/>
      <c r="X228" s="20">
        <f t="shared" si="47"/>
        <v>4</v>
      </c>
      <c r="Y228" s="20" t="e">
        <f>K228+L228+#REF!</f>
        <v>#REF!</v>
      </c>
    </row>
    <row r="229" spans="1:25" s="43" customFormat="1" ht="25.5">
      <c r="A229" s="753">
        <v>4643</v>
      </c>
      <c r="B229" s="78" t="s">
        <v>424</v>
      </c>
      <c r="C229" s="74" t="s">
        <v>4</v>
      </c>
      <c r="D229" s="63" t="s">
        <v>177</v>
      </c>
      <c r="E229" s="64">
        <v>2</v>
      </c>
      <c r="F229" s="68">
        <v>2</v>
      </c>
      <c r="G229" s="65">
        <v>0</v>
      </c>
      <c r="H229" s="64">
        <v>2</v>
      </c>
      <c r="I229" s="64">
        <f>30*((F229*(F229+1))/2)</f>
        <v>90</v>
      </c>
      <c r="J229" s="64">
        <f t="shared" si="46"/>
        <v>60</v>
      </c>
      <c r="K229" s="64">
        <v>2</v>
      </c>
      <c r="L229" s="64">
        <v>0</v>
      </c>
      <c r="M229" s="64">
        <v>0</v>
      </c>
      <c r="N229" s="64">
        <v>2</v>
      </c>
      <c r="O229" s="64">
        <v>0</v>
      </c>
      <c r="P229" s="64">
        <v>0</v>
      </c>
      <c r="Q229" s="64">
        <v>0</v>
      </c>
      <c r="R229" s="64">
        <f t="shared" si="48"/>
        <v>5</v>
      </c>
      <c r="S229" s="64">
        <f t="shared" si="43"/>
        <v>66</v>
      </c>
      <c r="T229" s="65">
        <f t="shared" si="49"/>
        <v>6</v>
      </c>
      <c r="U229" s="64">
        <f t="shared" si="50"/>
        <v>6</v>
      </c>
      <c r="V229" s="66">
        <f t="shared" si="45"/>
        <v>216</v>
      </c>
      <c r="W229" s="42"/>
      <c r="X229" s="39">
        <f t="shared" si="47"/>
        <v>2</v>
      </c>
      <c r="Y229" s="39" t="e">
        <f>K229+L229+#REF!</f>
        <v>#REF!</v>
      </c>
    </row>
    <row r="230" spans="1:25">
      <c r="A230" s="62">
        <v>4664</v>
      </c>
      <c r="B230" s="76" t="s">
        <v>425</v>
      </c>
      <c r="C230" s="62" t="s">
        <v>191</v>
      </c>
      <c r="D230" s="63" t="s">
        <v>184</v>
      </c>
      <c r="E230" s="64">
        <v>4</v>
      </c>
      <c r="F230" s="68">
        <v>4</v>
      </c>
      <c r="G230" s="65">
        <v>0</v>
      </c>
      <c r="H230" s="64">
        <v>4</v>
      </c>
      <c r="I230" s="64">
        <f t="shared" si="38"/>
        <v>120</v>
      </c>
      <c r="J230" s="64">
        <f t="shared" si="46"/>
        <v>120</v>
      </c>
      <c r="K230" s="64">
        <v>4</v>
      </c>
      <c r="L230" s="64">
        <v>0</v>
      </c>
      <c r="M230" s="64">
        <v>0</v>
      </c>
      <c r="N230" s="64">
        <v>4</v>
      </c>
      <c r="O230" s="64">
        <v>0</v>
      </c>
      <c r="P230" s="64">
        <v>0</v>
      </c>
      <c r="Q230" s="64">
        <v>0</v>
      </c>
      <c r="R230" s="64">
        <f t="shared" si="48"/>
        <v>10</v>
      </c>
      <c r="S230" s="64">
        <f t="shared" si="43"/>
        <v>132</v>
      </c>
      <c r="T230" s="65">
        <f t="shared" si="49"/>
        <v>12</v>
      </c>
      <c r="U230" s="64">
        <f t="shared" si="50"/>
        <v>12</v>
      </c>
      <c r="V230" s="66">
        <f t="shared" si="45"/>
        <v>217</v>
      </c>
      <c r="W230" s="19"/>
      <c r="X230" s="20">
        <f t="shared" si="47"/>
        <v>4</v>
      </c>
      <c r="Y230" s="26" t="e">
        <f>K230+L230+#REF!</f>
        <v>#REF!</v>
      </c>
    </row>
    <row r="231" spans="1:25">
      <c r="A231" s="62">
        <v>4668</v>
      </c>
      <c r="B231" s="76" t="s">
        <v>426</v>
      </c>
      <c r="C231" s="62" t="s">
        <v>6</v>
      </c>
      <c r="D231" s="63" t="s">
        <v>184</v>
      </c>
      <c r="E231" s="64">
        <v>6</v>
      </c>
      <c r="F231" s="68">
        <v>5</v>
      </c>
      <c r="G231" s="65">
        <v>0</v>
      </c>
      <c r="H231" s="64">
        <v>5</v>
      </c>
      <c r="I231" s="64">
        <f t="shared" si="38"/>
        <v>150</v>
      </c>
      <c r="J231" s="64">
        <f t="shared" si="46"/>
        <v>150</v>
      </c>
      <c r="K231" s="64">
        <v>6</v>
      </c>
      <c r="L231" s="64">
        <v>0</v>
      </c>
      <c r="M231" s="64">
        <v>0</v>
      </c>
      <c r="N231" s="64">
        <v>6</v>
      </c>
      <c r="O231" s="64">
        <v>0</v>
      </c>
      <c r="P231" s="64">
        <v>0</v>
      </c>
      <c r="Q231" s="64">
        <v>0</v>
      </c>
      <c r="R231" s="64">
        <f t="shared" si="48"/>
        <v>15</v>
      </c>
      <c r="S231" s="64">
        <f t="shared" si="43"/>
        <v>165</v>
      </c>
      <c r="T231" s="65">
        <f t="shared" si="49"/>
        <v>18</v>
      </c>
      <c r="U231" s="64">
        <f t="shared" si="50"/>
        <v>18</v>
      </c>
      <c r="V231" s="66">
        <f t="shared" si="45"/>
        <v>218</v>
      </c>
      <c r="W231" s="19"/>
      <c r="X231" s="20">
        <f t="shared" si="47"/>
        <v>6</v>
      </c>
      <c r="Y231" s="26" t="e">
        <f>K231+L231+#REF!</f>
        <v>#REF!</v>
      </c>
    </row>
    <row r="232" spans="1:25">
      <c r="A232" s="62">
        <v>4669</v>
      </c>
      <c r="B232" s="76" t="s">
        <v>427</v>
      </c>
      <c r="C232" s="62" t="s">
        <v>47</v>
      </c>
      <c r="D232" s="63" t="s">
        <v>184</v>
      </c>
      <c r="E232" s="64">
        <v>8</v>
      </c>
      <c r="F232" s="68">
        <v>7</v>
      </c>
      <c r="G232" s="65">
        <v>0</v>
      </c>
      <c r="H232" s="64">
        <v>6</v>
      </c>
      <c r="I232" s="64">
        <f t="shared" ref="I232:I295" si="51">(F232*30)+(G232*30)</f>
        <v>210</v>
      </c>
      <c r="J232" s="64">
        <f t="shared" si="46"/>
        <v>180</v>
      </c>
      <c r="K232" s="64">
        <v>8</v>
      </c>
      <c r="L232" s="64">
        <v>0</v>
      </c>
      <c r="M232" s="64">
        <v>0</v>
      </c>
      <c r="N232" s="64">
        <v>8</v>
      </c>
      <c r="O232" s="64">
        <v>0</v>
      </c>
      <c r="P232" s="64">
        <v>0</v>
      </c>
      <c r="Q232" s="64">
        <v>0</v>
      </c>
      <c r="R232" s="64">
        <f t="shared" si="48"/>
        <v>20</v>
      </c>
      <c r="S232" s="64">
        <f t="shared" si="43"/>
        <v>198.00000000000003</v>
      </c>
      <c r="T232" s="65">
        <f t="shared" si="49"/>
        <v>24</v>
      </c>
      <c r="U232" s="64">
        <f t="shared" si="50"/>
        <v>24</v>
      </c>
      <c r="V232" s="66">
        <f t="shared" si="45"/>
        <v>219</v>
      </c>
      <c r="W232" s="19"/>
      <c r="X232" s="20">
        <f t="shared" si="47"/>
        <v>8</v>
      </c>
      <c r="Y232" s="26" t="e">
        <f>K232+L232+#REF!</f>
        <v>#REF!</v>
      </c>
    </row>
    <row r="233" spans="1:25" ht="24">
      <c r="A233" s="62">
        <v>4686</v>
      </c>
      <c r="B233" s="76" t="s">
        <v>428</v>
      </c>
      <c r="C233" s="62" t="s">
        <v>144</v>
      </c>
      <c r="D233" s="63" t="s">
        <v>177</v>
      </c>
      <c r="E233" s="64">
        <v>3</v>
      </c>
      <c r="F233" s="68">
        <v>3</v>
      </c>
      <c r="G233" s="65">
        <v>0</v>
      </c>
      <c r="H233" s="64">
        <v>3</v>
      </c>
      <c r="I233" s="64">
        <f>30*((F233*(F233+1))/2)</f>
        <v>180</v>
      </c>
      <c r="J233" s="64">
        <f t="shared" si="46"/>
        <v>90</v>
      </c>
      <c r="K233" s="64">
        <v>3</v>
      </c>
      <c r="L233" s="64">
        <v>0</v>
      </c>
      <c r="M233" s="64">
        <v>0</v>
      </c>
      <c r="N233" s="64">
        <v>3</v>
      </c>
      <c r="O233" s="64">
        <v>0</v>
      </c>
      <c r="P233" s="64">
        <v>0</v>
      </c>
      <c r="Q233" s="64">
        <v>0</v>
      </c>
      <c r="R233" s="64">
        <f t="shared" si="48"/>
        <v>7.5</v>
      </c>
      <c r="S233" s="64">
        <f t="shared" si="43"/>
        <v>99.000000000000014</v>
      </c>
      <c r="T233" s="65">
        <f t="shared" si="49"/>
        <v>9</v>
      </c>
      <c r="U233" s="64">
        <f t="shared" si="50"/>
        <v>9</v>
      </c>
      <c r="V233" s="66">
        <f t="shared" si="45"/>
        <v>220</v>
      </c>
      <c r="W233" s="19"/>
      <c r="X233" s="20">
        <f t="shared" si="47"/>
        <v>3</v>
      </c>
      <c r="Y233" s="20" t="e">
        <f>K233+L233+#REF!</f>
        <v>#REF!</v>
      </c>
    </row>
    <row r="234" spans="1:25" ht="24">
      <c r="A234" s="62">
        <v>4698</v>
      </c>
      <c r="B234" s="76" t="s">
        <v>429</v>
      </c>
      <c r="C234" s="62" t="s">
        <v>61</v>
      </c>
      <c r="D234" s="63" t="s">
        <v>177</v>
      </c>
      <c r="E234" s="64">
        <v>6</v>
      </c>
      <c r="F234" s="68">
        <v>6</v>
      </c>
      <c r="G234" s="65">
        <v>0</v>
      </c>
      <c r="H234" s="64">
        <v>6</v>
      </c>
      <c r="I234" s="64">
        <f>30*((F234*(F234+1))/2)</f>
        <v>630</v>
      </c>
      <c r="J234" s="64">
        <f t="shared" si="46"/>
        <v>180</v>
      </c>
      <c r="K234" s="64">
        <v>6</v>
      </c>
      <c r="L234" s="64">
        <v>0</v>
      </c>
      <c r="M234" s="64">
        <v>0</v>
      </c>
      <c r="N234" s="64">
        <v>6</v>
      </c>
      <c r="O234" s="64">
        <v>0</v>
      </c>
      <c r="P234" s="64">
        <v>0</v>
      </c>
      <c r="Q234" s="64">
        <v>0</v>
      </c>
      <c r="R234" s="64">
        <f t="shared" si="48"/>
        <v>15</v>
      </c>
      <c r="S234" s="64">
        <f t="shared" si="43"/>
        <v>198.00000000000003</v>
      </c>
      <c r="T234" s="65">
        <f t="shared" si="49"/>
        <v>18</v>
      </c>
      <c r="U234" s="64">
        <f t="shared" si="50"/>
        <v>18</v>
      </c>
      <c r="V234" s="66">
        <f t="shared" si="45"/>
        <v>221</v>
      </c>
      <c r="W234" s="19"/>
      <c r="X234" s="20">
        <f t="shared" si="47"/>
        <v>6</v>
      </c>
      <c r="Y234" s="20" t="e">
        <f>K234+L234+#REF!</f>
        <v>#REF!</v>
      </c>
    </row>
    <row r="235" spans="1:25" ht="24">
      <c r="A235" s="62">
        <v>4723</v>
      </c>
      <c r="B235" s="76" t="s">
        <v>430</v>
      </c>
      <c r="C235" s="62" t="s">
        <v>17</v>
      </c>
      <c r="D235" s="63" t="s">
        <v>184</v>
      </c>
      <c r="E235" s="64">
        <v>2</v>
      </c>
      <c r="F235" s="68">
        <v>0</v>
      </c>
      <c r="G235" s="65">
        <v>0</v>
      </c>
      <c r="H235" s="64">
        <v>2</v>
      </c>
      <c r="I235" s="64">
        <f t="shared" si="51"/>
        <v>0</v>
      </c>
      <c r="J235" s="64">
        <f t="shared" si="46"/>
        <v>60</v>
      </c>
      <c r="K235" s="64">
        <v>0</v>
      </c>
      <c r="L235" s="64">
        <v>0</v>
      </c>
      <c r="M235" s="64">
        <v>2</v>
      </c>
      <c r="N235" s="64">
        <v>0</v>
      </c>
      <c r="O235" s="64">
        <v>2</v>
      </c>
      <c r="P235" s="64">
        <v>0</v>
      </c>
      <c r="Q235" s="64">
        <v>0</v>
      </c>
      <c r="R235" s="64">
        <f t="shared" si="48"/>
        <v>12</v>
      </c>
      <c r="S235" s="64">
        <f t="shared" si="43"/>
        <v>66</v>
      </c>
      <c r="T235" s="65">
        <f t="shared" si="49"/>
        <v>6</v>
      </c>
      <c r="U235" s="64">
        <f t="shared" si="50"/>
        <v>6</v>
      </c>
      <c r="V235" s="66">
        <f t="shared" si="45"/>
        <v>222</v>
      </c>
      <c r="W235" s="19"/>
    </row>
    <row r="236" spans="1:25" ht="24">
      <c r="A236" s="62">
        <v>4727</v>
      </c>
      <c r="B236" s="76" t="s">
        <v>431</v>
      </c>
      <c r="C236" s="62" t="s">
        <v>4</v>
      </c>
      <c r="D236" s="63" t="s">
        <v>184</v>
      </c>
      <c r="E236" s="64">
        <v>3</v>
      </c>
      <c r="F236" s="68">
        <v>3</v>
      </c>
      <c r="G236" s="65">
        <v>0</v>
      </c>
      <c r="H236" s="64">
        <v>3</v>
      </c>
      <c r="I236" s="64">
        <f t="shared" si="51"/>
        <v>90</v>
      </c>
      <c r="J236" s="64">
        <f t="shared" si="46"/>
        <v>90</v>
      </c>
      <c r="K236" s="64">
        <v>0</v>
      </c>
      <c r="L236" s="64">
        <v>3</v>
      </c>
      <c r="M236" s="64">
        <v>0</v>
      </c>
      <c r="N236" s="64">
        <v>0</v>
      </c>
      <c r="O236" s="64">
        <v>3</v>
      </c>
      <c r="P236" s="64">
        <v>0</v>
      </c>
      <c r="Q236" s="64">
        <v>0</v>
      </c>
      <c r="R236" s="64">
        <f t="shared" si="48"/>
        <v>15</v>
      </c>
      <c r="S236" s="64">
        <f t="shared" si="43"/>
        <v>99.000000000000014</v>
      </c>
      <c r="T236" s="65">
        <f t="shared" si="49"/>
        <v>9</v>
      </c>
      <c r="U236" s="64">
        <f t="shared" si="50"/>
        <v>9</v>
      </c>
      <c r="V236" s="66">
        <f t="shared" si="45"/>
        <v>223</v>
      </c>
      <c r="W236" s="19"/>
      <c r="X236" s="20">
        <f>N236+O236+P236+Q236</f>
        <v>3</v>
      </c>
      <c r="Y236" s="26" t="e">
        <f>K236+L236+#REF!</f>
        <v>#REF!</v>
      </c>
    </row>
    <row r="237" spans="1:25" s="41" customFormat="1" ht="38.25">
      <c r="A237" s="753">
        <v>4739</v>
      </c>
      <c r="B237" s="78" t="s">
        <v>432</v>
      </c>
      <c r="C237" s="74" t="s">
        <v>17</v>
      </c>
      <c r="D237" s="63" t="s">
        <v>177</v>
      </c>
      <c r="E237" s="64">
        <v>1</v>
      </c>
      <c r="F237" s="68">
        <v>1</v>
      </c>
      <c r="G237" s="65">
        <v>0</v>
      </c>
      <c r="H237" s="64">
        <v>1</v>
      </c>
      <c r="I237" s="64">
        <f>30*((F237*(F237+1))/2)</f>
        <v>30</v>
      </c>
      <c r="J237" s="64">
        <f t="shared" si="46"/>
        <v>30</v>
      </c>
      <c r="K237" s="64">
        <v>1</v>
      </c>
      <c r="L237" s="64">
        <v>0</v>
      </c>
      <c r="M237" s="64">
        <v>0</v>
      </c>
      <c r="N237" s="64">
        <v>1</v>
      </c>
      <c r="O237" s="64">
        <v>0</v>
      </c>
      <c r="P237" s="64">
        <v>0</v>
      </c>
      <c r="Q237" s="64">
        <v>0</v>
      </c>
      <c r="R237" s="64">
        <f t="shared" si="48"/>
        <v>2.5</v>
      </c>
      <c r="S237" s="64">
        <f t="shared" si="43"/>
        <v>33</v>
      </c>
      <c r="T237" s="65">
        <f t="shared" si="49"/>
        <v>3</v>
      </c>
      <c r="U237" s="64">
        <f t="shared" si="50"/>
        <v>3</v>
      </c>
      <c r="V237" s="66">
        <f t="shared" si="45"/>
        <v>224</v>
      </c>
      <c r="W237" s="38"/>
      <c r="X237" s="39">
        <f>N237+O237+P237+Q237</f>
        <v>1</v>
      </c>
      <c r="Y237" s="40" t="e">
        <f>K237+L237+#REF!</f>
        <v>#REF!</v>
      </c>
    </row>
    <row r="238" spans="1:25" ht="24">
      <c r="A238" s="62">
        <v>4750</v>
      </c>
      <c r="B238" s="76" t="s">
        <v>433</v>
      </c>
      <c r="C238" s="62" t="s">
        <v>66</v>
      </c>
      <c r="D238" s="63" t="s">
        <v>177</v>
      </c>
      <c r="E238" s="64">
        <v>1</v>
      </c>
      <c r="F238" s="68">
        <v>1</v>
      </c>
      <c r="G238" s="65">
        <v>0</v>
      </c>
      <c r="H238" s="64">
        <v>1</v>
      </c>
      <c r="I238" s="64">
        <f>30*((F238*(F238+1))/2)</f>
        <v>30</v>
      </c>
      <c r="J238" s="64">
        <f t="shared" si="46"/>
        <v>30</v>
      </c>
      <c r="K238" s="64">
        <v>1</v>
      </c>
      <c r="L238" s="64">
        <v>0</v>
      </c>
      <c r="M238" s="64">
        <v>0</v>
      </c>
      <c r="N238" s="64">
        <v>1</v>
      </c>
      <c r="O238" s="64">
        <v>0</v>
      </c>
      <c r="P238" s="64">
        <v>0</v>
      </c>
      <c r="Q238" s="64">
        <v>0</v>
      </c>
      <c r="R238" s="64">
        <f t="shared" si="48"/>
        <v>2.5</v>
      </c>
      <c r="S238" s="64">
        <f t="shared" si="43"/>
        <v>33</v>
      </c>
      <c r="T238" s="65">
        <f t="shared" si="49"/>
        <v>3</v>
      </c>
      <c r="U238" s="64">
        <f t="shared" si="50"/>
        <v>3</v>
      </c>
      <c r="V238" s="66">
        <f t="shared" si="45"/>
        <v>225</v>
      </c>
      <c r="W238" s="19"/>
      <c r="X238" s="20">
        <f>N238+O238+P238+Q238</f>
        <v>1</v>
      </c>
      <c r="Y238" s="20" t="e">
        <f>K238+L238+#REF!</f>
        <v>#REF!</v>
      </c>
    </row>
    <row r="239" spans="1:25" ht="24">
      <c r="A239" s="62">
        <v>4753</v>
      </c>
      <c r="B239" s="76" t="s">
        <v>434</v>
      </c>
      <c r="C239" s="62" t="s">
        <v>251</v>
      </c>
      <c r="D239" s="63" t="s">
        <v>184</v>
      </c>
      <c r="E239" s="64">
        <v>5</v>
      </c>
      <c r="F239" s="68">
        <v>3</v>
      </c>
      <c r="G239" s="65">
        <v>0</v>
      </c>
      <c r="H239" s="64">
        <v>3</v>
      </c>
      <c r="I239" s="64">
        <f t="shared" si="51"/>
        <v>90</v>
      </c>
      <c r="J239" s="64">
        <f t="shared" si="46"/>
        <v>90</v>
      </c>
      <c r="K239" s="64">
        <v>0</v>
      </c>
      <c r="L239" s="64">
        <v>5</v>
      </c>
      <c r="M239" s="64">
        <v>0</v>
      </c>
      <c r="N239" s="64">
        <v>0</v>
      </c>
      <c r="O239" s="64">
        <v>5</v>
      </c>
      <c r="P239" s="64">
        <v>0</v>
      </c>
      <c r="Q239" s="64">
        <v>0</v>
      </c>
      <c r="R239" s="64">
        <f t="shared" si="48"/>
        <v>25</v>
      </c>
      <c r="S239" s="64">
        <f t="shared" si="43"/>
        <v>99.000000000000014</v>
      </c>
      <c r="T239" s="65">
        <f t="shared" si="49"/>
        <v>15</v>
      </c>
      <c r="U239" s="64">
        <f t="shared" si="50"/>
        <v>15</v>
      </c>
      <c r="V239" s="66">
        <f t="shared" si="45"/>
        <v>226</v>
      </c>
      <c r="W239" s="19"/>
      <c r="X239" s="20">
        <f>N239+O239+P239+Q239</f>
        <v>5</v>
      </c>
      <c r="Y239" s="26" t="e">
        <f>K239+L239+#REF!</f>
        <v>#REF!</v>
      </c>
    </row>
    <row r="240" spans="1:25" s="41" customFormat="1" ht="25.5">
      <c r="A240" s="753">
        <v>4783</v>
      </c>
      <c r="B240" s="78" t="s">
        <v>435</v>
      </c>
      <c r="C240" s="74" t="s">
        <v>4</v>
      </c>
      <c r="D240" s="63" t="s">
        <v>184</v>
      </c>
      <c r="E240" s="64">
        <v>6</v>
      </c>
      <c r="F240" s="68">
        <v>6</v>
      </c>
      <c r="G240" s="65">
        <v>0</v>
      </c>
      <c r="H240" s="64">
        <v>6</v>
      </c>
      <c r="I240" s="64">
        <f t="shared" si="51"/>
        <v>180</v>
      </c>
      <c r="J240" s="64">
        <f t="shared" si="46"/>
        <v>180</v>
      </c>
      <c r="K240" s="64">
        <v>6</v>
      </c>
      <c r="L240" s="64">
        <v>0</v>
      </c>
      <c r="M240" s="64">
        <v>0</v>
      </c>
      <c r="N240" s="64">
        <v>6</v>
      </c>
      <c r="O240" s="64">
        <v>0</v>
      </c>
      <c r="P240" s="64">
        <v>0</v>
      </c>
      <c r="Q240" s="64">
        <v>0</v>
      </c>
      <c r="R240" s="64">
        <f t="shared" si="48"/>
        <v>15</v>
      </c>
      <c r="S240" s="64">
        <f t="shared" si="43"/>
        <v>198.00000000000003</v>
      </c>
      <c r="T240" s="65">
        <f t="shared" si="49"/>
        <v>18</v>
      </c>
      <c r="U240" s="64">
        <f t="shared" si="50"/>
        <v>18</v>
      </c>
      <c r="V240" s="66">
        <f t="shared" si="45"/>
        <v>227</v>
      </c>
      <c r="W240" s="38"/>
      <c r="X240" s="39">
        <f>N240+O240+P240+Q240</f>
        <v>6</v>
      </c>
      <c r="Y240" s="39" t="e">
        <f>K240+L240+#REF!</f>
        <v>#REF!</v>
      </c>
    </row>
    <row r="241" spans="1:25" s="41" customFormat="1" ht="38.25">
      <c r="A241" s="753">
        <v>4822</v>
      </c>
      <c r="B241" s="78" t="s">
        <v>436</v>
      </c>
      <c r="C241" s="74" t="s">
        <v>217</v>
      </c>
      <c r="D241" s="63" t="s">
        <v>177</v>
      </c>
      <c r="E241" s="64">
        <v>12</v>
      </c>
      <c r="F241" s="68">
        <v>11</v>
      </c>
      <c r="G241" s="65">
        <v>0</v>
      </c>
      <c r="H241" s="64">
        <v>12</v>
      </c>
      <c r="I241" s="64">
        <f>30*((F241*(F241+1))/2)</f>
        <v>1980</v>
      </c>
      <c r="J241" s="64">
        <f t="shared" si="46"/>
        <v>360</v>
      </c>
      <c r="K241" s="64">
        <v>12</v>
      </c>
      <c r="L241" s="64">
        <v>0</v>
      </c>
      <c r="M241" s="64">
        <v>0</v>
      </c>
      <c r="N241" s="64">
        <v>0</v>
      </c>
      <c r="O241" s="64">
        <v>12</v>
      </c>
      <c r="P241" s="64">
        <v>0</v>
      </c>
      <c r="Q241" s="64">
        <v>0</v>
      </c>
      <c r="R241" s="64">
        <f t="shared" si="48"/>
        <v>30</v>
      </c>
      <c r="S241" s="64">
        <f t="shared" si="43"/>
        <v>396.00000000000006</v>
      </c>
      <c r="T241" s="65">
        <f t="shared" si="49"/>
        <v>36</v>
      </c>
      <c r="U241" s="64">
        <f t="shared" si="50"/>
        <v>36</v>
      </c>
      <c r="V241" s="66">
        <f t="shared" si="45"/>
        <v>228</v>
      </c>
      <c r="W241" s="38"/>
      <c r="X241" s="39"/>
      <c r="Y241" s="39"/>
    </row>
    <row r="242" spans="1:25" ht="24">
      <c r="A242" s="62">
        <v>4824</v>
      </c>
      <c r="B242" s="76" t="s">
        <v>437</v>
      </c>
      <c r="C242" s="62" t="s">
        <v>92</v>
      </c>
      <c r="D242" s="63" t="s">
        <v>184</v>
      </c>
      <c r="E242" s="64">
        <v>1</v>
      </c>
      <c r="F242" s="68">
        <v>0</v>
      </c>
      <c r="G242" s="65">
        <v>0</v>
      </c>
      <c r="H242" s="64">
        <v>1</v>
      </c>
      <c r="I242" s="64">
        <f t="shared" si="51"/>
        <v>0</v>
      </c>
      <c r="J242" s="64">
        <f t="shared" si="46"/>
        <v>30</v>
      </c>
      <c r="K242" s="64">
        <v>1</v>
      </c>
      <c r="L242" s="64">
        <v>0</v>
      </c>
      <c r="M242" s="64">
        <v>0</v>
      </c>
      <c r="N242" s="64">
        <v>1</v>
      </c>
      <c r="O242" s="64">
        <v>0</v>
      </c>
      <c r="P242" s="64">
        <v>0</v>
      </c>
      <c r="Q242" s="64">
        <v>0</v>
      </c>
      <c r="R242" s="64">
        <f t="shared" si="48"/>
        <v>2.5</v>
      </c>
      <c r="S242" s="64">
        <f t="shared" si="43"/>
        <v>33</v>
      </c>
      <c r="T242" s="65">
        <f t="shared" si="49"/>
        <v>3</v>
      </c>
      <c r="U242" s="64">
        <f t="shared" si="50"/>
        <v>3</v>
      </c>
      <c r="V242" s="66">
        <f t="shared" si="45"/>
        <v>229</v>
      </c>
      <c r="W242" s="19"/>
      <c r="X242" s="20">
        <f t="shared" ref="X242:X257" si="52">N242+O242+P242+Q242</f>
        <v>1</v>
      </c>
      <c r="Y242" s="26" t="e">
        <f>K242+L242+#REF!</f>
        <v>#REF!</v>
      </c>
    </row>
    <row r="243" spans="1:25" s="41" customFormat="1" ht="12.75">
      <c r="A243" s="753">
        <v>4838</v>
      </c>
      <c r="B243" s="78" t="s">
        <v>438</v>
      </c>
      <c r="C243" s="74" t="s">
        <v>439</v>
      </c>
      <c r="D243" s="63" t="s">
        <v>177</v>
      </c>
      <c r="E243" s="64">
        <v>4</v>
      </c>
      <c r="F243" s="68">
        <v>2</v>
      </c>
      <c r="G243" s="65">
        <v>0</v>
      </c>
      <c r="H243" s="64">
        <v>3</v>
      </c>
      <c r="I243" s="64">
        <f>30*((F243*(F243+1))/2)</f>
        <v>90</v>
      </c>
      <c r="J243" s="64">
        <f t="shared" si="46"/>
        <v>90</v>
      </c>
      <c r="K243" s="64">
        <v>4</v>
      </c>
      <c r="L243" s="64">
        <v>0</v>
      </c>
      <c r="M243" s="64">
        <v>0</v>
      </c>
      <c r="N243" s="64">
        <v>4</v>
      </c>
      <c r="O243" s="64">
        <v>0</v>
      </c>
      <c r="P243" s="64">
        <v>0</v>
      </c>
      <c r="Q243" s="64">
        <v>0</v>
      </c>
      <c r="R243" s="64">
        <f t="shared" si="48"/>
        <v>10</v>
      </c>
      <c r="S243" s="64">
        <f t="shared" si="43"/>
        <v>99.000000000000014</v>
      </c>
      <c r="T243" s="65">
        <f t="shared" si="49"/>
        <v>12</v>
      </c>
      <c r="U243" s="64">
        <f t="shared" si="50"/>
        <v>12</v>
      </c>
      <c r="V243" s="66">
        <f t="shared" si="45"/>
        <v>230</v>
      </c>
      <c r="W243" s="38"/>
      <c r="X243" s="39">
        <f t="shared" si="52"/>
        <v>4</v>
      </c>
      <c r="Y243" s="40" t="e">
        <f>K243+L243+#REF!</f>
        <v>#REF!</v>
      </c>
    </row>
    <row r="244" spans="1:25" ht="24">
      <c r="A244" s="62">
        <v>4856</v>
      </c>
      <c r="B244" s="76" t="s">
        <v>440</v>
      </c>
      <c r="C244" s="62" t="s">
        <v>47</v>
      </c>
      <c r="D244" s="63" t="s">
        <v>184</v>
      </c>
      <c r="E244" s="64">
        <v>2</v>
      </c>
      <c r="F244" s="68">
        <v>0</v>
      </c>
      <c r="G244" s="65">
        <v>0</v>
      </c>
      <c r="H244" s="64">
        <v>2</v>
      </c>
      <c r="I244" s="64">
        <f t="shared" si="51"/>
        <v>0</v>
      </c>
      <c r="J244" s="64">
        <f t="shared" si="46"/>
        <v>60</v>
      </c>
      <c r="K244" s="64">
        <v>0</v>
      </c>
      <c r="L244" s="64">
        <v>2</v>
      </c>
      <c r="M244" s="64">
        <v>0</v>
      </c>
      <c r="N244" s="64">
        <v>0</v>
      </c>
      <c r="O244" s="64">
        <v>2</v>
      </c>
      <c r="P244" s="64">
        <v>0</v>
      </c>
      <c r="Q244" s="64">
        <v>0</v>
      </c>
      <c r="R244" s="64">
        <f t="shared" si="48"/>
        <v>10</v>
      </c>
      <c r="S244" s="64">
        <f t="shared" si="43"/>
        <v>66</v>
      </c>
      <c r="T244" s="65">
        <f t="shared" si="49"/>
        <v>6</v>
      </c>
      <c r="U244" s="64">
        <f t="shared" si="50"/>
        <v>6</v>
      </c>
      <c r="V244" s="66">
        <f t="shared" si="45"/>
        <v>231</v>
      </c>
      <c r="W244" s="19"/>
      <c r="X244" s="20">
        <f t="shared" si="52"/>
        <v>2</v>
      </c>
      <c r="Y244" s="26" t="e">
        <f>K244+L244+#REF!</f>
        <v>#REF!</v>
      </c>
    </row>
    <row r="245" spans="1:25" ht="24">
      <c r="A245" s="62">
        <v>4904</v>
      </c>
      <c r="B245" s="76" t="s">
        <v>441</v>
      </c>
      <c r="C245" s="62" t="s">
        <v>19</v>
      </c>
      <c r="D245" s="63" t="s">
        <v>184</v>
      </c>
      <c r="E245" s="64">
        <v>4</v>
      </c>
      <c r="F245" s="68">
        <v>4</v>
      </c>
      <c r="G245" s="65">
        <v>0</v>
      </c>
      <c r="H245" s="64">
        <v>3</v>
      </c>
      <c r="I245" s="64">
        <f t="shared" si="51"/>
        <v>120</v>
      </c>
      <c r="J245" s="64">
        <f t="shared" si="46"/>
        <v>90</v>
      </c>
      <c r="K245" s="64">
        <v>4</v>
      </c>
      <c r="L245" s="64">
        <v>0</v>
      </c>
      <c r="M245" s="64">
        <v>0</v>
      </c>
      <c r="N245" s="64">
        <v>4</v>
      </c>
      <c r="O245" s="64">
        <v>0</v>
      </c>
      <c r="P245" s="64">
        <v>0</v>
      </c>
      <c r="Q245" s="64">
        <v>0</v>
      </c>
      <c r="R245" s="64">
        <f t="shared" si="48"/>
        <v>10</v>
      </c>
      <c r="S245" s="64">
        <f t="shared" si="43"/>
        <v>99.000000000000014</v>
      </c>
      <c r="T245" s="65">
        <f t="shared" si="49"/>
        <v>12</v>
      </c>
      <c r="U245" s="64">
        <f t="shared" si="50"/>
        <v>12</v>
      </c>
      <c r="V245" s="66">
        <f t="shared" si="45"/>
        <v>232</v>
      </c>
      <c r="W245" s="19"/>
      <c r="X245" s="20">
        <f t="shared" si="52"/>
        <v>4</v>
      </c>
      <c r="Y245" s="26" t="e">
        <f>K245+L245+#REF!</f>
        <v>#REF!</v>
      </c>
    </row>
    <row r="246" spans="1:25" s="41" customFormat="1" ht="25.5">
      <c r="A246" s="753">
        <v>4906</v>
      </c>
      <c r="B246" s="78" t="s">
        <v>442</v>
      </c>
      <c r="C246" s="74" t="s">
        <v>15</v>
      </c>
      <c r="D246" s="63" t="s">
        <v>184</v>
      </c>
      <c r="E246" s="64">
        <v>8</v>
      </c>
      <c r="F246" s="68">
        <v>1</v>
      </c>
      <c r="G246" s="65">
        <v>0</v>
      </c>
      <c r="H246" s="64">
        <v>9</v>
      </c>
      <c r="I246" s="64">
        <f t="shared" si="51"/>
        <v>30</v>
      </c>
      <c r="J246" s="64">
        <f t="shared" si="46"/>
        <v>270</v>
      </c>
      <c r="K246" s="64">
        <v>8</v>
      </c>
      <c r="L246" s="64">
        <v>0</v>
      </c>
      <c r="M246" s="64">
        <v>0</v>
      </c>
      <c r="N246" s="64">
        <v>8</v>
      </c>
      <c r="O246" s="64">
        <v>0</v>
      </c>
      <c r="P246" s="64">
        <v>0</v>
      </c>
      <c r="Q246" s="64">
        <v>0</v>
      </c>
      <c r="R246" s="64">
        <f t="shared" si="48"/>
        <v>20</v>
      </c>
      <c r="S246" s="64">
        <f t="shared" si="43"/>
        <v>297</v>
      </c>
      <c r="T246" s="65">
        <f t="shared" si="49"/>
        <v>24</v>
      </c>
      <c r="U246" s="64">
        <f t="shared" si="50"/>
        <v>24</v>
      </c>
      <c r="V246" s="66">
        <f t="shared" si="45"/>
        <v>233</v>
      </c>
      <c r="W246" s="38"/>
      <c r="X246" s="39">
        <f t="shared" si="52"/>
        <v>8</v>
      </c>
      <c r="Y246" s="40" t="e">
        <f>K246+L246+#REF!</f>
        <v>#REF!</v>
      </c>
    </row>
    <row r="247" spans="1:25" s="41" customFormat="1" ht="12.75">
      <c r="A247" s="753">
        <v>4917</v>
      </c>
      <c r="B247" s="78" t="s">
        <v>443</v>
      </c>
      <c r="C247" s="74" t="s">
        <v>27</v>
      </c>
      <c r="D247" s="63" t="s">
        <v>177</v>
      </c>
      <c r="E247" s="64">
        <v>8</v>
      </c>
      <c r="F247" s="68">
        <v>8</v>
      </c>
      <c r="G247" s="65">
        <v>0</v>
      </c>
      <c r="H247" s="64">
        <v>8</v>
      </c>
      <c r="I247" s="64">
        <f>30*((F247*(F247+1))/2)</f>
        <v>1080</v>
      </c>
      <c r="J247" s="64">
        <f t="shared" si="46"/>
        <v>240</v>
      </c>
      <c r="K247" s="64">
        <v>8</v>
      </c>
      <c r="L247" s="64">
        <v>0</v>
      </c>
      <c r="M247" s="64">
        <v>0</v>
      </c>
      <c r="N247" s="64">
        <v>8</v>
      </c>
      <c r="O247" s="64">
        <v>0</v>
      </c>
      <c r="P247" s="64">
        <v>0</v>
      </c>
      <c r="Q247" s="64">
        <v>0</v>
      </c>
      <c r="R247" s="64">
        <f t="shared" si="48"/>
        <v>20</v>
      </c>
      <c r="S247" s="64">
        <f t="shared" si="43"/>
        <v>264</v>
      </c>
      <c r="T247" s="65">
        <f t="shared" si="49"/>
        <v>24</v>
      </c>
      <c r="U247" s="64">
        <f t="shared" si="50"/>
        <v>24</v>
      </c>
      <c r="V247" s="66">
        <f t="shared" si="45"/>
        <v>234</v>
      </c>
      <c r="W247" s="38"/>
      <c r="X247" s="39">
        <f t="shared" si="52"/>
        <v>8</v>
      </c>
      <c r="Y247" s="40" t="e">
        <f>K247+L247+#REF!</f>
        <v>#REF!</v>
      </c>
    </row>
    <row r="248" spans="1:25">
      <c r="A248" s="62">
        <v>4920</v>
      </c>
      <c r="B248" s="76" t="s">
        <v>73</v>
      </c>
      <c r="C248" s="62" t="s">
        <v>22</v>
      </c>
      <c r="D248" s="63" t="s">
        <v>184</v>
      </c>
      <c r="E248" s="64">
        <v>3</v>
      </c>
      <c r="F248" s="68">
        <v>3</v>
      </c>
      <c r="G248" s="65">
        <v>0</v>
      </c>
      <c r="H248" s="64">
        <v>3</v>
      </c>
      <c r="I248" s="64">
        <f t="shared" si="51"/>
        <v>90</v>
      </c>
      <c r="J248" s="64">
        <f t="shared" si="46"/>
        <v>90</v>
      </c>
      <c r="K248" s="64">
        <v>0</v>
      </c>
      <c r="L248" s="64">
        <v>3</v>
      </c>
      <c r="M248" s="64">
        <v>0</v>
      </c>
      <c r="N248" s="64">
        <v>0</v>
      </c>
      <c r="O248" s="64">
        <v>0</v>
      </c>
      <c r="P248" s="64">
        <v>3</v>
      </c>
      <c r="Q248" s="64">
        <v>0</v>
      </c>
      <c r="R248" s="64">
        <f t="shared" si="48"/>
        <v>15</v>
      </c>
      <c r="S248" s="64">
        <f t="shared" si="43"/>
        <v>99.000000000000014</v>
      </c>
      <c r="T248" s="65">
        <f t="shared" si="49"/>
        <v>9</v>
      </c>
      <c r="U248" s="64">
        <f t="shared" si="50"/>
        <v>9</v>
      </c>
      <c r="V248" s="66">
        <f t="shared" si="45"/>
        <v>235</v>
      </c>
      <c r="W248" s="19"/>
      <c r="X248" s="20">
        <f t="shared" si="52"/>
        <v>3</v>
      </c>
      <c r="Y248" s="26" t="e">
        <f>K248+L248+#REF!</f>
        <v>#REF!</v>
      </c>
    </row>
    <row r="249" spans="1:25" ht="24">
      <c r="A249" s="62">
        <v>4921</v>
      </c>
      <c r="B249" s="76" t="s">
        <v>444</v>
      </c>
      <c r="C249" s="62" t="s">
        <v>22</v>
      </c>
      <c r="D249" s="63" t="s">
        <v>177</v>
      </c>
      <c r="E249" s="64">
        <v>2</v>
      </c>
      <c r="F249" s="68">
        <v>0</v>
      </c>
      <c r="G249" s="65">
        <v>0</v>
      </c>
      <c r="H249" s="64">
        <v>2</v>
      </c>
      <c r="I249" s="64">
        <f>30*((F249*(F249+1))/2)</f>
        <v>0</v>
      </c>
      <c r="J249" s="64">
        <f t="shared" si="46"/>
        <v>60</v>
      </c>
      <c r="K249" s="64">
        <v>2</v>
      </c>
      <c r="L249" s="64">
        <v>0</v>
      </c>
      <c r="M249" s="64">
        <v>0</v>
      </c>
      <c r="N249" s="64">
        <v>2</v>
      </c>
      <c r="O249" s="64">
        <v>0</v>
      </c>
      <c r="P249" s="64">
        <v>0</v>
      </c>
      <c r="Q249" s="64">
        <v>0</v>
      </c>
      <c r="R249" s="64">
        <f t="shared" si="48"/>
        <v>5</v>
      </c>
      <c r="S249" s="64">
        <f t="shared" si="43"/>
        <v>66</v>
      </c>
      <c r="T249" s="65">
        <f t="shared" si="49"/>
        <v>6</v>
      </c>
      <c r="U249" s="64">
        <f t="shared" si="50"/>
        <v>6</v>
      </c>
      <c r="V249" s="66">
        <f t="shared" si="45"/>
        <v>236</v>
      </c>
      <c r="W249" s="19"/>
      <c r="X249" s="20">
        <f t="shared" si="52"/>
        <v>2</v>
      </c>
      <c r="Y249" s="20" t="e">
        <f>K249+L249+#REF!</f>
        <v>#REF!</v>
      </c>
    </row>
    <row r="250" spans="1:25" s="41" customFormat="1" ht="25.5">
      <c r="A250" s="753">
        <v>4931</v>
      </c>
      <c r="B250" s="78" t="s">
        <v>445</v>
      </c>
      <c r="C250" s="74" t="s">
        <v>86</v>
      </c>
      <c r="D250" s="63" t="s">
        <v>177</v>
      </c>
      <c r="E250" s="64">
        <v>1</v>
      </c>
      <c r="F250" s="68">
        <v>1</v>
      </c>
      <c r="G250" s="65">
        <v>0</v>
      </c>
      <c r="H250" s="64">
        <v>1</v>
      </c>
      <c r="I250" s="64">
        <f>30*((F250*(F250+1))/2)</f>
        <v>30</v>
      </c>
      <c r="J250" s="64">
        <f t="shared" si="46"/>
        <v>30</v>
      </c>
      <c r="K250" s="64">
        <v>1</v>
      </c>
      <c r="L250" s="64">
        <v>0</v>
      </c>
      <c r="M250" s="64">
        <v>0</v>
      </c>
      <c r="N250" s="64">
        <v>1</v>
      </c>
      <c r="O250" s="64">
        <v>0</v>
      </c>
      <c r="P250" s="64">
        <v>0</v>
      </c>
      <c r="Q250" s="64">
        <v>0</v>
      </c>
      <c r="R250" s="64">
        <f t="shared" si="48"/>
        <v>2.5</v>
      </c>
      <c r="S250" s="64">
        <f t="shared" si="43"/>
        <v>33</v>
      </c>
      <c r="T250" s="65">
        <f t="shared" si="49"/>
        <v>3</v>
      </c>
      <c r="U250" s="64">
        <f t="shared" si="50"/>
        <v>3</v>
      </c>
      <c r="V250" s="66">
        <f t="shared" si="45"/>
        <v>237</v>
      </c>
      <c r="W250" s="38"/>
      <c r="X250" s="39">
        <f t="shared" si="52"/>
        <v>1</v>
      </c>
      <c r="Y250" s="40" t="e">
        <f>K250+L250+#REF!</f>
        <v>#REF!</v>
      </c>
    </row>
    <row r="251" spans="1:25">
      <c r="A251" s="62">
        <v>4940</v>
      </c>
      <c r="B251" s="76" t="s">
        <v>446</v>
      </c>
      <c r="C251" s="62" t="s">
        <v>22</v>
      </c>
      <c r="D251" s="63" t="s">
        <v>177</v>
      </c>
      <c r="E251" s="64">
        <v>3</v>
      </c>
      <c r="F251" s="68">
        <v>3</v>
      </c>
      <c r="G251" s="65">
        <v>0</v>
      </c>
      <c r="H251" s="64">
        <v>3</v>
      </c>
      <c r="I251" s="64">
        <f>30*((F251*(F251+1))/2)</f>
        <v>180</v>
      </c>
      <c r="J251" s="64">
        <f t="shared" si="46"/>
        <v>90</v>
      </c>
      <c r="K251" s="64">
        <v>3</v>
      </c>
      <c r="L251" s="64">
        <v>0</v>
      </c>
      <c r="M251" s="64">
        <v>0</v>
      </c>
      <c r="N251" s="64">
        <v>3</v>
      </c>
      <c r="O251" s="64">
        <v>0</v>
      </c>
      <c r="P251" s="64">
        <v>0</v>
      </c>
      <c r="Q251" s="64">
        <v>0</v>
      </c>
      <c r="R251" s="64">
        <f t="shared" si="48"/>
        <v>7.5</v>
      </c>
      <c r="S251" s="64">
        <f t="shared" si="43"/>
        <v>99.000000000000014</v>
      </c>
      <c r="T251" s="65">
        <f t="shared" si="49"/>
        <v>9</v>
      </c>
      <c r="U251" s="64">
        <f t="shared" si="50"/>
        <v>9</v>
      </c>
      <c r="V251" s="66">
        <f t="shared" si="45"/>
        <v>238</v>
      </c>
      <c r="W251" s="19"/>
      <c r="X251" s="20">
        <f t="shared" si="52"/>
        <v>3</v>
      </c>
      <c r="Y251" s="20" t="e">
        <f>K251+L251+#REF!</f>
        <v>#REF!</v>
      </c>
    </row>
    <row r="252" spans="1:25">
      <c r="A252" s="62">
        <v>4956</v>
      </c>
      <c r="B252" s="76" t="s">
        <v>447</v>
      </c>
      <c r="C252" s="62" t="s">
        <v>210</v>
      </c>
      <c r="D252" s="63" t="s">
        <v>184</v>
      </c>
      <c r="E252" s="64">
        <v>3</v>
      </c>
      <c r="F252" s="68">
        <v>3</v>
      </c>
      <c r="G252" s="65">
        <v>0</v>
      </c>
      <c r="H252" s="64">
        <v>3</v>
      </c>
      <c r="I252" s="64">
        <f t="shared" si="51"/>
        <v>90</v>
      </c>
      <c r="J252" s="64">
        <f t="shared" si="46"/>
        <v>90</v>
      </c>
      <c r="K252" s="64">
        <v>3</v>
      </c>
      <c r="L252" s="64">
        <v>0</v>
      </c>
      <c r="M252" s="64">
        <v>0</v>
      </c>
      <c r="N252" s="64">
        <v>3</v>
      </c>
      <c r="O252" s="64">
        <v>0</v>
      </c>
      <c r="P252" s="64">
        <v>0</v>
      </c>
      <c r="Q252" s="64">
        <v>0</v>
      </c>
      <c r="R252" s="64">
        <f t="shared" si="48"/>
        <v>7.5</v>
      </c>
      <c r="S252" s="64">
        <f t="shared" si="43"/>
        <v>99.000000000000014</v>
      </c>
      <c r="T252" s="65">
        <f t="shared" si="49"/>
        <v>9</v>
      </c>
      <c r="U252" s="64">
        <f t="shared" si="50"/>
        <v>9</v>
      </c>
      <c r="V252" s="66">
        <f t="shared" si="45"/>
        <v>239</v>
      </c>
      <c r="W252" s="19"/>
      <c r="X252" s="20">
        <f t="shared" si="52"/>
        <v>3</v>
      </c>
      <c r="Y252" s="26" t="e">
        <f>K252+L252+#REF!</f>
        <v>#REF!</v>
      </c>
    </row>
    <row r="253" spans="1:25">
      <c r="A253" s="62">
        <v>4958</v>
      </c>
      <c r="B253" s="76" t="s">
        <v>448</v>
      </c>
      <c r="C253" s="62" t="s">
        <v>210</v>
      </c>
      <c r="D253" s="63" t="s">
        <v>184</v>
      </c>
      <c r="E253" s="64">
        <v>5</v>
      </c>
      <c r="F253" s="68">
        <v>4</v>
      </c>
      <c r="G253" s="65">
        <v>0</v>
      </c>
      <c r="H253" s="64">
        <v>4</v>
      </c>
      <c r="I253" s="64">
        <f t="shared" si="51"/>
        <v>120</v>
      </c>
      <c r="J253" s="64">
        <f t="shared" si="46"/>
        <v>120</v>
      </c>
      <c r="K253" s="64">
        <v>5</v>
      </c>
      <c r="L253" s="64">
        <v>0</v>
      </c>
      <c r="M253" s="64">
        <v>0</v>
      </c>
      <c r="N253" s="64">
        <v>5</v>
      </c>
      <c r="O253" s="64">
        <v>0</v>
      </c>
      <c r="P253" s="64">
        <v>0</v>
      </c>
      <c r="Q253" s="64">
        <v>0</v>
      </c>
      <c r="R253" s="64">
        <f t="shared" si="48"/>
        <v>12.5</v>
      </c>
      <c r="S253" s="64">
        <f t="shared" si="43"/>
        <v>132</v>
      </c>
      <c r="T253" s="65">
        <f t="shared" si="49"/>
        <v>15</v>
      </c>
      <c r="U253" s="64">
        <f t="shared" si="50"/>
        <v>15</v>
      </c>
      <c r="V253" s="66">
        <f t="shared" si="45"/>
        <v>240</v>
      </c>
      <c r="W253" s="19"/>
      <c r="X253" s="20">
        <f t="shared" si="52"/>
        <v>5</v>
      </c>
      <c r="Y253" s="26" t="e">
        <f>K253+L253+#REF!</f>
        <v>#REF!</v>
      </c>
    </row>
    <row r="254" spans="1:25" ht="24">
      <c r="A254" s="62">
        <v>4959</v>
      </c>
      <c r="B254" s="76" t="s">
        <v>449</v>
      </c>
      <c r="C254" s="62" t="s">
        <v>80</v>
      </c>
      <c r="D254" s="63" t="s">
        <v>177</v>
      </c>
      <c r="E254" s="64">
        <v>2</v>
      </c>
      <c r="F254" s="68">
        <v>2</v>
      </c>
      <c r="G254" s="65">
        <v>0</v>
      </c>
      <c r="H254" s="64">
        <v>2</v>
      </c>
      <c r="I254" s="64">
        <f>30*((F254*(F254+1))/2)</f>
        <v>90</v>
      </c>
      <c r="J254" s="64">
        <f t="shared" si="46"/>
        <v>60</v>
      </c>
      <c r="K254" s="64">
        <v>2</v>
      </c>
      <c r="L254" s="64">
        <v>0</v>
      </c>
      <c r="M254" s="64">
        <v>0</v>
      </c>
      <c r="N254" s="64">
        <v>2</v>
      </c>
      <c r="O254" s="64">
        <v>0</v>
      </c>
      <c r="P254" s="64">
        <v>0</v>
      </c>
      <c r="Q254" s="64">
        <v>0</v>
      </c>
      <c r="R254" s="64">
        <f t="shared" si="48"/>
        <v>5</v>
      </c>
      <c r="S254" s="64">
        <f t="shared" si="43"/>
        <v>66</v>
      </c>
      <c r="T254" s="65">
        <f t="shared" si="49"/>
        <v>6</v>
      </c>
      <c r="U254" s="64">
        <f t="shared" si="50"/>
        <v>6</v>
      </c>
      <c r="V254" s="66">
        <f t="shared" si="45"/>
        <v>241</v>
      </c>
      <c r="W254" s="19"/>
      <c r="X254" s="20">
        <f t="shared" si="52"/>
        <v>2</v>
      </c>
      <c r="Y254" s="20" t="e">
        <f>K254+L254+#REF!</f>
        <v>#REF!</v>
      </c>
    </row>
    <row r="255" spans="1:25" s="41" customFormat="1" ht="12.75">
      <c r="A255" s="753">
        <v>4961</v>
      </c>
      <c r="B255" s="78" t="s">
        <v>450</v>
      </c>
      <c r="C255" s="74" t="s">
        <v>22</v>
      </c>
      <c r="D255" s="63" t="s">
        <v>177</v>
      </c>
      <c r="E255" s="64">
        <v>8</v>
      </c>
      <c r="F255" s="68">
        <v>8</v>
      </c>
      <c r="G255" s="65">
        <v>0</v>
      </c>
      <c r="H255" s="64">
        <v>8</v>
      </c>
      <c r="I255" s="64">
        <f>30*((F255*(F255+1))/2)</f>
        <v>1080</v>
      </c>
      <c r="J255" s="64">
        <f t="shared" si="46"/>
        <v>240</v>
      </c>
      <c r="K255" s="64">
        <v>8</v>
      </c>
      <c r="L255" s="64">
        <v>0</v>
      </c>
      <c r="M255" s="64">
        <v>0</v>
      </c>
      <c r="N255" s="64">
        <v>8</v>
      </c>
      <c r="O255" s="64">
        <v>0</v>
      </c>
      <c r="P255" s="64">
        <v>0</v>
      </c>
      <c r="Q255" s="64">
        <v>0</v>
      </c>
      <c r="R255" s="64">
        <f t="shared" si="48"/>
        <v>20</v>
      </c>
      <c r="S255" s="64">
        <f t="shared" si="43"/>
        <v>264</v>
      </c>
      <c r="T255" s="65">
        <f t="shared" si="49"/>
        <v>24</v>
      </c>
      <c r="U255" s="64">
        <f t="shared" si="50"/>
        <v>24</v>
      </c>
      <c r="V255" s="66">
        <f t="shared" si="45"/>
        <v>242</v>
      </c>
      <c r="W255" s="38"/>
      <c r="X255" s="39">
        <f t="shared" si="52"/>
        <v>8</v>
      </c>
      <c r="Y255" s="40" t="e">
        <f>K255+L255+#REF!</f>
        <v>#REF!</v>
      </c>
    </row>
    <row r="256" spans="1:25" s="41" customFormat="1" ht="25.5">
      <c r="A256" s="753">
        <v>4967</v>
      </c>
      <c r="B256" s="78" t="s">
        <v>451</v>
      </c>
      <c r="C256" s="74" t="s">
        <v>27</v>
      </c>
      <c r="D256" s="63" t="s">
        <v>184</v>
      </c>
      <c r="E256" s="64">
        <v>4</v>
      </c>
      <c r="F256" s="68">
        <v>0</v>
      </c>
      <c r="G256" s="65">
        <v>0</v>
      </c>
      <c r="H256" s="64">
        <v>2</v>
      </c>
      <c r="I256" s="64">
        <f t="shared" si="51"/>
        <v>0</v>
      </c>
      <c r="J256" s="64">
        <f t="shared" si="46"/>
        <v>60</v>
      </c>
      <c r="K256" s="64">
        <v>0</v>
      </c>
      <c r="L256" s="64">
        <v>4</v>
      </c>
      <c r="M256" s="64">
        <v>0</v>
      </c>
      <c r="N256" s="64">
        <v>0</v>
      </c>
      <c r="O256" s="64">
        <v>4</v>
      </c>
      <c r="P256" s="64">
        <v>0</v>
      </c>
      <c r="Q256" s="64">
        <v>0</v>
      </c>
      <c r="R256" s="64">
        <f t="shared" si="48"/>
        <v>20</v>
      </c>
      <c r="S256" s="64">
        <f t="shared" si="43"/>
        <v>66</v>
      </c>
      <c r="T256" s="65">
        <f t="shared" si="49"/>
        <v>12</v>
      </c>
      <c r="U256" s="64">
        <f t="shared" si="50"/>
        <v>12</v>
      </c>
      <c r="V256" s="66">
        <f t="shared" si="45"/>
        <v>243</v>
      </c>
      <c r="W256" s="38"/>
      <c r="X256" s="39">
        <f t="shared" si="52"/>
        <v>4</v>
      </c>
      <c r="Y256" s="40" t="e">
        <f>K256+L256+#REF!</f>
        <v>#REF!</v>
      </c>
    </row>
    <row r="257" spans="1:25" ht="24">
      <c r="A257" s="62">
        <v>4971</v>
      </c>
      <c r="B257" s="76" t="s">
        <v>452</v>
      </c>
      <c r="C257" s="62" t="s">
        <v>17</v>
      </c>
      <c r="D257" s="63" t="s">
        <v>177</v>
      </c>
      <c r="E257" s="64">
        <v>4</v>
      </c>
      <c r="F257" s="68">
        <v>4</v>
      </c>
      <c r="G257" s="65">
        <v>0</v>
      </c>
      <c r="H257" s="64">
        <v>4</v>
      </c>
      <c r="I257" s="64">
        <f>30*((F257*(F257+1))/2)</f>
        <v>300</v>
      </c>
      <c r="J257" s="64">
        <f t="shared" si="46"/>
        <v>120</v>
      </c>
      <c r="K257" s="64">
        <v>4</v>
      </c>
      <c r="L257" s="64">
        <v>0</v>
      </c>
      <c r="M257" s="64">
        <v>0</v>
      </c>
      <c r="N257" s="64">
        <v>4</v>
      </c>
      <c r="O257" s="64">
        <v>0</v>
      </c>
      <c r="P257" s="64">
        <v>0</v>
      </c>
      <c r="Q257" s="64">
        <v>0</v>
      </c>
      <c r="R257" s="64">
        <f t="shared" si="48"/>
        <v>10</v>
      </c>
      <c r="S257" s="64">
        <f t="shared" si="43"/>
        <v>132</v>
      </c>
      <c r="T257" s="65">
        <f t="shared" si="49"/>
        <v>12</v>
      </c>
      <c r="U257" s="64">
        <f t="shared" si="50"/>
        <v>12</v>
      </c>
      <c r="V257" s="66">
        <f t="shared" si="45"/>
        <v>244</v>
      </c>
      <c r="W257" s="19"/>
      <c r="X257" s="20">
        <f t="shared" si="52"/>
        <v>4</v>
      </c>
      <c r="Y257" s="20" t="e">
        <f>K257+L257+#REF!</f>
        <v>#REF!</v>
      </c>
    </row>
    <row r="258" spans="1:25" ht="24">
      <c r="A258" s="62">
        <v>5011</v>
      </c>
      <c r="B258" s="76" t="s">
        <v>453</v>
      </c>
      <c r="C258" s="62" t="s">
        <v>15</v>
      </c>
      <c r="D258" s="63" t="s">
        <v>184</v>
      </c>
      <c r="E258" s="64">
        <v>5</v>
      </c>
      <c r="F258" s="68">
        <v>0</v>
      </c>
      <c r="G258" s="65">
        <v>1</v>
      </c>
      <c r="H258" s="64">
        <v>5</v>
      </c>
      <c r="I258" s="64">
        <f>30*((F258*(F258+1))/2)</f>
        <v>0</v>
      </c>
      <c r="J258" s="64">
        <v>148</v>
      </c>
      <c r="K258" s="64">
        <v>0</v>
      </c>
      <c r="L258" s="64">
        <v>0</v>
      </c>
      <c r="M258" s="64">
        <v>5</v>
      </c>
      <c r="N258" s="64">
        <v>5</v>
      </c>
      <c r="O258" s="64">
        <v>0</v>
      </c>
      <c r="P258" s="64">
        <v>0</v>
      </c>
      <c r="Q258" s="64">
        <v>0</v>
      </c>
      <c r="R258" s="64">
        <v>20</v>
      </c>
      <c r="S258" s="64">
        <f t="shared" si="43"/>
        <v>162.80000000000001</v>
      </c>
      <c r="T258" s="65">
        <v>0</v>
      </c>
      <c r="U258" s="64">
        <v>18</v>
      </c>
      <c r="V258" s="66">
        <f t="shared" si="45"/>
        <v>245</v>
      </c>
      <c r="W258" s="19"/>
    </row>
    <row r="259" spans="1:25" ht="36">
      <c r="A259" s="62">
        <v>5014</v>
      </c>
      <c r="B259" s="76" t="s">
        <v>454</v>
      </c>
      <c r="C259" s="62" t="s">
        <v>22</v>
      </c>
      <c r="D259" s="63" t="s">
        <v>177</v>
      </c>
      <c r="E259" s="64">
        <v>4</v>
      </c>
      <c r="F259" s="68">
        <v>4</v>
      </c>
      <c r="G259" s="65">
        <v>0</v>
      </c>
      <c r="H259" s="64">
        <v>4</v>
      </c>
      <c r="I259" s="64">
        <f>30*((F259*(F259+1))/2)</f>
        <v>300</v>
      </c>
      <c r="J259" s="64">
        <f t="shared" si="46"/>
        <v>120</v>
      </c>
      <c r="K259" s="64">
        <v>4</v>
      </c>
      <c r="L259" s="64">
        <v>0</v>
      </c>
      <c r="M259" s="64">
        <v>0</v>
      </c>
      <c r="N259" s="64">
        <v>4</v>
      </c>
      <c r="O259" s="64">
        <v>0</v>
      </c>
      <c r="P259" s="64">
        <v>0</v>
      </c>
      <c r="Q259" s="64">
        <v>0</v>
      </c>
      <c r="R259" s="64">
        <f t="shared" si="48"/>
        <v>10</v>
      </c>
      <c r="S259" s="64">
        <f t="shared" si="43"/>
        <v>132</v>
      </c>
      <c r="T259" s="65">
        <f t="shared" ref="T259:T277" si="53">E259*3</f>
        <v>12</v>
      </c>
      <c r="U259" s="64">
        <f t="shared" ref="U259:U277" si="54">(E259*3)</f>
        <v>12</v>
      </c>
      <c r="V259" s="66">
        <f t="shared" si="45"/>
        <v>246</v>
      </c>
      <c r="W259" s="19"/>
      <c r="X259" s="20">
        <f>N259+O259+P259+Q259</f>
        <v>4</v>
      </c>
      <c r="Y259" s="26" t="e">
        <f>K259+L259+#REF!</f>
        <v>#REF!</v>
      </c>
    </row>
    <row r="260" spans="1:25" ht="24">
      <c r="A260" s="62">
        <v>5018</v>
      </c>
      <c r="B260" s="76" t="s">
        <v>455</v>
      </c>
      <c r="C260" s="62" t="s">
        <v>210</v>
      </c>
      <c r="D260" s="63" t="s">
        <v>177</v>
      </c>
      <c r="E260" s="64">
        <v>6</v>
      </c>
      <c r="F260" s="68">
        <v>4</v>
      </c>
      <c r="G260" s="65">
        <v>0</v>
      </c>
      <c r="H260" s="64">
        <v>4</v>
      </c>
      <c r="I260" s="64">
        <f>30*((F260*(F260+1))/2)</f>
        <v>300</v>
      </c>
      <c r="J260" s="64">
        <f t="shared" si="46"/>
        <v>120</v>
      </c>
      <c r="K260" s="64">
        <v>6</v>
      </c>
      <c r="L260" s="64">
        <v>0</v>
      </c>
      <c r="M260" s="64">
        <v>0</v>
      </c>
      <c r="N260" s="64">
        <v>6</v>
      </c>
      <c r="O260" s="64">
        <v>0</v>
      </c>
      <c r="P260" s="64">
        <v>0</v>
      </c>
      <c r="Q260" s="64">
        <v>0</v>
      </c>
      <c r="R260" s="64">
        <f t="shared" si="48"/>
        <v>15</v>
      </c>
      <c r="S260" s="64">
        <f t="shared" si="43"/>
        <v>132</v>
      </c>
      <c r="T260" s="65">
        <f t="shared" si="53"/>
        <v>18</v>
      </c>
      <c r="U260" s="64">
        <f t="shared" si="54"/>
        <v>18</v>
      </c>
      <c r="V260" s="66">
        <f t="shared" si="45"/>
        <v>247</v>
      </c>
      <c r="W260" s="19"/>
      <c r="X260" s="20">
        <f>N260+O260+P260+Q260</f>
        <v>6</v>
      </c>
      <c r="Y260" s="20" t="e">
        <f>K260+L260+#REF!</f>
        <v>#REF!</v>
      </c>
    </row>
    <row r="261" spans="1:25" ht="36">
      <c r="A261" s="62">
        <v>5026</v>
      </c>
      <c r="B261" s="76" t="s">
        <v>456</v>
      </c>
      <c r="C261" s="62" t="s">
        <v>70</v>
      </c>
      <c r="D261" s="63" t="s">
        <v>184</v>
      </c>
      <c r="E261" s="64">
        <v>4</v>
      </c>
      <c r="F261" s="68">
        <v>0</v>
      </c>
      <c r="G261" s="65">
        <v>0</v>
      </c>
      <c r="H261" s="64">
        <v>4</v>
      </c>
      <c r="I261" s="64">
        <f t="shared" si="51"/>
        <v>0</v>
      </c>
      <c r="J261" s="64">
        <f t="shared" si="46"/>
        <v>120</v>
      </c>
      <c r="K261" s="64">
        <v>0</v>
      </c>
      <c r="L261" s="64">
        <v>4</v>
      </c>
      <c r="M261" s="64">
        <v>0</v>
      </c>
      <c r="N261" s="64">
        <v>4</v>
      </c>
      <c r="O261" s="64">
        <v>0</v>
      </c>
      <c r="P261" s="64">
        <v>0</v>
      </c>
      <c r="Q261" s="64">
        <v>0</v>
      </c>
      <c r="R261" s="64">
        <f t="shared" si="48"/>
        <v>20</v>
      </c>
      <c r="S261" s="64">
        <f t="shared" si="43"/>
        <v>132</v>
      </c>
      <c r="T261" s="65">
        <f t="shared" si="53"/>
        <v>12</v>
      </c>
      <c r="U261" s="64">
        <f t="shared" si="54"/>
        <v>12</v>
      </c>
      <c r="V261" s="66">
        <f t="shared" si="45"/>
        <v>248</v>
      </c>
      <c r="W261" s="19"/>
      <c r="X261" s="20">
        <f>N261+O261+P261+Q261</f>
        <v>4</v>
      </c>
      <c r="Y261" s="26" t="e">
        <f>K261+L261+#REF!</f>
        <v>#REF!</v>
      </c>
    </row>
    <row r="262" spans="1:25" ht="24">
      <c r="A262" s="62">
        <v>5036</v>
      </c>
      <c r="B262" s="76" t="s">
        <v>457</v>
      </c>
      <c r="C262" s="62" t="s">
        <v>176</v>
      </c>
      <c r="D262" s="63" t="s">
        <v>177</v>
      </c>
      <c r="E262" s="64">
        <v>5</v>
      </c>
      <c r="F262" s="68">
        <v>5</v>
      </c>
      <c r="G262" s="65">
        <v>0</v>
      </c>
      <c r="H262" s="64">
        <v>5</v>
      </c>
      <c r="I262" s="64">
        <f>30*((F262*(F262+1))/2)</f>
        <v>450</v>
      </c>
      <c r="J262" s="64">
        <f t="shared" si="46"/>
        <v>150</v>
      </c>
      <c r="K262" s="64">
        <v>5</v>
      </c>
      <c r="L262" s="64">
        <v>0</v>
      </c>
      <c r="M262" s="64">
        <v>0</v>
      </c>
      <c r="N262" s="64">
        <v>5</v>
      </c>
      <c r="O262" s="64">
        <v>0</v>
      </c>
      <c r="P262" s="64">
        <v>0</v>
      </c>
      <c r="Q262" s="64">
        <v>0</v>
      </c>
      <c r="R262" s="64">
        <f t="shared" si="48"/>
        <v>12.5</v>
      </c>
      <c r="S262" s="64">
        <f t="shared" si="43"/>
        <v>165</v>
      </c>
      <c r="T262" s="65">
        <f t="shared" si="53"/>
        <v>15</v>
      </c>
      <c r="U262" s="64">
        <f t="shared" si="54"/>
        <v>15</v>
      </c>
      <c r="V262" s="66">
        <f t="shared" si="45"/>
        <v>249</v>
      </c>
      <c r="W262" s="19"/>
      <c r="X262" s="20">
        <f>N262+O262+P262+Q262</f>
        <v>5</v>
      </c>
      <c r="Y262" s="26" t="e">
        <f>K262+L262+#REF!</f>
        <v>#REF!</v>
      </c>
    </row>
    <row r="263" spans="1:25">
      <c r="A263" s="62">
        <v>5039</v>
      </c>
      <c r="B263" s="76" t="s">
        <v>458</v>
      </c>
      <c r="C263" s="62" t="s">
        <v>459</v>
      </c>
      <c r="D263" s="63" t="s">
        <v>184</v>
      </c>
      <c r="E263" s="64">
        <v>6</v>
      </c>
      <c r="F263" s="68">
        <v>4</v>
      </c>
      <c r="G263" s="65">
        <v>0</v>
      </c>
      <c r="H263" s="64">
        <v>6</v>
      </c>
      <c r="I263" s="64">
        <f t="shared" si="51"/>
        <v>120</v>
      </c>
      <c r="J263" s="64">
        <f t="shared" si="46"/>
        <v>180</v>
      </c>
      <c r="K263" s="64">
        <v>6</v>
      </c>
      <c r="L263" s="64">
        <v>0</v>
      </c>
      <c r="M263" s="64">
        <v>0</v>
      </c>
      <c r="N263" s="64">
        <v>6</v>
      </c>
      <c r="O263" s="64">
        <v>0</v>
      </c>
      <c r="P263" s="64">
        <v>0</v>
      </c>
      <c r="Q263" s="64">
        <v>0</v>
      </c>
      <c r="R263" s="64">
        <f t="shared" si="48"/>
        <v>15</v>
      </c>
      <c r="S263" s="64">
        <f t="shared" si="43"/>
        <v>198.00000000000003</v>
      </c>
      <c r="T263" s="65">
        <f t="shared" si="53"/>
        <v>18</v>
      </c>
      <c r="U263" s="64">
        <f t="shared" si="54"/>
        <v>18</v>
      </c>
      <c r="V263" s="66">
        <f t="shared" si="45"/>
        <v>250</v>
      </c>
      <c r="W263" s="19"/>
      <c r="Y263" s="26"/>
    </row>
    <row r="264" spans="1:25">
      <c r="A264" s="62">
        <v>5063</v>
      </c>
      <c r="B264" s="76" t="s">
        <v>460</v>
      </c>
      <c r="C264" s="62" t="s">
        <v>47</v>
      </c>
      <c r="D264" s="63" t="s">
        <v>184</v>
      </c>
      <c r="E264" s="64">
        <v>5</v>
      </c>
      <c r="F264" s="68">
        <v>0</v>
      </c>
      <c r="G264" s="65">
        <v>0</v>
      </c>
      <c r="H264" s="64">
        <v>5</v>
      </c>
      <c r="I264" s="64">
        <f t="shared" si="51"/>
        <v>0</v>
      </c>
      <c r="J264" s="64">
        <f t="shared" si="46"/>
        <v>150</v>
      </c>
      <c r="K264" s="64">
        <v>0</v>
      </c>
      <c r="L264" s="64">
        <v>0</v>
      </c>
      <c r="M264" s="64">
        <v>5</v>
      </c>
      <c r="N264" s="64">
        <v>5</v>
      </c>
      <c r="O264" s="64">
        <v>0</v>
      </c>
      <c r="P264" s="64">
        <v>0</v>
      </c>
      <c r="Q264" s="64">
        <v>0</v>
      </c>
      <c r="R264" s="64">
        <f t="shared" si="48"/>
        <v>30</v>
      </c>
      <c r="S264" s="64">
        <f t="shared" si="43"/>
        <v>165</v>
      </c>
      <c r="T264" s="65">
        <f t="shared" si="53"/>
        <v>15</v>
      </c>
      <c r="U264" s="64">
        <f t="shared" si="54"/>
        <v>15</v>
      </c>
      <c r="V264" s="66">
        <f t="shared" si="45"/>
        <v>251</v>
      </c>
      <c r="W264" s="19"/>
      <c r="Y264" s="26"/>
    </row>
    <row r="265" spans="1:25" s="41" customFormat="1" ht="24">
      <c r="A265" s="62">
        <v>5076</v>
      </c>
      <c r="B265" s="76" t="s">
        <v>461</v>
      </c>
      <c r="C265" s="62" t="s">
        <v>17</v>
      </c>
      <c r="D265" s="63" t="s">
        <v>177</v>
      </c>
      <c r="E265" s="64">
        <v>1</v>
      </c>
      <c r="F265" s="68">
        <v>1</v>
      </c>
      <c r="G265" s="65">
        <v>0</v>
      </c>
      <c r="H265" s="64">
        <v>1</v>
      </c>
      <c r="I265" s="64">
        <f>30*((F265*(F265+1))/2)</f>
        <v>30</v>
      </c>
      <c r="J265" s="64">
        <f t="shared" si="46"/>
        <v>30</v>
      </c>
      <c r="K265" s="64">
        <v>0</v>
      </c>
      <c r="L265" s="64">
        <v>1</v>
      </c>
      <c r="M265" s="64">
        <v>0</v>
      </c>
      <c r="N265" s="64">
        <v>1</v>
      </c>
      <c r="O265" s="64">
        <v>0</v>
      </c>
      <c r="P265" s="64">
        <v>0</v>
      </c>
      <c r="Q265" s="64">
        <v>0</v>
      </c>
      <c r="R265" s="64">
        <f t="shared" si="48"/>
        <v>5</v>
      </c>
      <c r="S265" s="64">
        <f t="shared" si="43"/>
        <v>33</v>
      </c>
      <c r="T265" s="65">
        <f t="shared" si="53"/>
        <v>3</v>
      </c>
      <c r="U265" s="64">
        <f t="shared" si="54"/>
        <v>3</v>
      </c>
      <c r="V265" s="66">
        <f t="shared" si="45"/>
        <v>252</v>
      </c>
      <c r="W265" s="38"/>
      <c r="X265" s="39">
        <f>N265+O265+P265+Q265</f>
        <v>1</v>
      </c>
      <c r="Y265" s="40" t="e">
        <f>K265+L265+#REF!</f>
        <v>#REF!</v>
      </c>
    </row>
    <row r="266" spans="1:25" ht="25.5">
      <c r="A266" s="753">
        <v>5078</v>
      </c>
      <c r="B266" s="78" t="s">
        <v>462</v>
      </c>
      <c r="C266" s="74" t="s">
        <v>98</v>
      </c>
      <c r="D266" s="63" t="s">
        <v>184</v>
      </c>
      <c r="E266" s="64">
        <v>4</v>
      </c>
      <c r="F266" s="68">
        <v>0</v>
      </c>
      <c r="G266" s="65">
        <v>0</v>
      </c>
      <c r="H266" s="64">
        <v>4</v>
      </c>
      <c r="I266" s="64">
        <f t="shared" si="51"/>
        <v>0</v>
      </c>
      <c r="J266" s="64">
        <f t="shared" si="46"/>
        <v>120</v>
      </c>
      <c r="K266" s="64">
        <v>4</v>
      </c>
      <c r="L266" s="64">
        <v>0</v>
      </c>
      <c r="M266" s="64">
        <v>0</v>
      </c>
      <c r="N266" s="64">
        <v>4</v>
      </c>
      <c r="O266" s="64">
        <v>0</v>
      </c>
      <c r="P266" s="64">
        <v>0</v>
      </c>
      <c r="Q266" s="64">
        <v>0</v>
      </c>
      <c r="R266" s="64">
        <f t="shared" si="48"/>
        <v>10</v>
      </c>
      <c r="S266" s="64">
        <f t="shared" ref="S266:S330" si="55">(J266*1.1)</f>
        <v>132</v>
      </c>
      <c r="T266" s="65">
        <f t="shared" si="53"/>
        <v>12</v>
      </c>
      <c r="U266" s="64">
        <f t="shared" si="54"/>
        <v>12</v>
      </c>
      <c r="V266" s="66">
        <f t="shared" si="45"/>
        <v>253</v>
      </c>
      <c r="W266" s="19"/>
      <c r="X266" s="20">
        <f>N266+O266+P266+Q266</f>
        <v>4</v>
      </c>
      <c r="Y266" s="26" t="e">
        <f>K266+L266+#REF!</f>
        <v>#REF!</v>
      </c>
    </row>
    <row r="267" spans="1:25" ht="24">
      <c r="A267" s="62">
        <v>5096</v>
      </c>
      <c r="B267" s="76" t="s">
        <v>463</v>
      </c>
      <c r="C267" s="62" t="s">
        <v>179</v>
      </c>
      <c r="D267" s="63" t="s">
        <v>184</v>
      </c>
      <c r="E267" s="64">
        <v>1</v>
      </c>
      <c r="F267" s="68">
        <v>1</v>
      </c>
      <c r="G267" s="65">
        <v>0</v>
      </c>
      <c r="H267" s="64">
        <v>1</v>
      </c>
      <c r="I267" s="64">
        <f t="shared" si="51"/>
        <v>30</v>
      </c>
      <c r="J267" s="64">
        <f t="shared" si="46"/>
        <v>30</v>
      </c>
      <c r="K267" s="64">
        <v>1</v>
      </c>
      <c r="L267" s="64">
        <v>0</v>
      </c>
      <c r="M267" s="64">
        <v>0</v>
      </c>
      <c r="N267" s="64">
        <v>1</v>
      </c>
      <c r="O267" s="64">
        <v>0</v>
      </c>
      <c r="P267" s="64">
        <v>0</v>
      </c>
      <c r="Q267" s="64">
        <v>0</v>
      </c>
      <c r="R267" s="64">
        <f t="shared" si="48"/>
        <v>2.5</v>
      </c>
      <c r="S267" s="64">
        <f t="shared" si="55"/>
        <v>33</v>
      </c>
      <c r="T267" s="65">
        <f t="shared" si="53"/>
        <v>3</v>
      </c>
      <c r="U267" s="64">
        <f t="shared" si="54"/>
        <v>3</v>
      </c>
      <c r="V267" s="66">
        <f t="shared" si="45"/>
        <v>254</v>
      </c>
      <c r="W267" s="19"/>
      <c r="X267" s="20">
        <f>N267+O267+P267+Q267</f>
        <v>1</v>
      </c>
      <c r="Y267" s="26" t="e">
        <f>K267+L267+#REF!</f>
        <v>#REF!</v>
      </c>
    </row>
    <row r="268" spans="1:25" s="41" customFormat="1" ht="25.5">
      <c r="A268" s="753">
        <v>5104</v>
      </c>
      <c r="B268" s="78" t="s">
        <v>464</v>
      </c>
      <c r="C268" s="74" t="s">
        <v>465</v>
      </c>
      <c r="D268" s="63" t="s">
        <v>177</v>
      </c>
      <c r="E268" s="64">
        <v>4</v>
      </c>
      <c r="F268" s="68">
        <v>3</v>
      </c>
      <c r="G268" s="65">
        <v>0</v>
      </c>
      <c r="H268" s="64">
        <v>3</v>
      </c>
      <c r="I268" s="64">
        <f>30*((F268*(F268+1))/2)</f>
        <v>180</v>
      </c>
      <c r="J268" s="64">
        <f t="shared" si="46"/>
        <v>90</v>
      </c>
      <c r="K268" s="64">
        <v>4</v>
      </c>
      <c r="L268" s="64">
        <v>0</v>
      </c>
      <c r="M268" s="64">
        <v>0</v>
      </c>
      <c r="N268" s="64">
        <v>4</v>
      </c>
      <c r="O268" s="64">
        <v>0</v>
      </c>
      <c r="P268" s="64">
        <v>0</v>
      </c>
      <c r="Q268" s="64">
        <v>0</v>
      </c>
      <c r="R268" s="64">
        <f t="shared" si="48"/>
        <v>10</v>
      </c>
      <c r="S268" s="64">
        <f t="shared" si="55"/>
        <v>99.000000000000014</v>
      </c>
      <c r="T268" s="65">
        <f t="shared" si="53"/>
        <v>12</v>
      </c>
      <c r="U268" s="64">
        <f t="shared" si="54"/>
        <v>12</v>
      </c>
      <c r="V268" s="66">
        <f t="shared" si="45"/>
        <v>255</v>
      </c>
      <c r="W268" s="38"/>
      <c r="X268" s="39">
        <f>N268+O268+P268+Q268</f>
        <v>4</v>
      </c>
      <c r="Y268" s="40" t="e">
        <f>K268+L268+#REF!</f>
        <v>#REF!</v>
      </c>
    </row>
    <row r="269" spans="1:25" s="41" customFormat="1" ht="24">
      <c r="A269" s="62">
        <v>5109</v>
      </c>
      <c r="B269" s="76" t="s">
        <v>466</v>
      </c>
      <c r="C269" s="62" t="s">
        <v>101</v>
      </c>
      <c r="D269" s="63" t="s">
        <v>184</v>
      </c>
      <c r="E269" s="64">
        <v>5</v>
      </c>
      <c r="F269" s="68">
        <v>5</v>
      </c>
      <c r="G269" s="65">
        <v>0</v>
      </c>
      <c r="H269" s="64">
        <v>5</v>
      </c>
      <c r="I269" s="64">
        <f t="shared" si="51"/>
        <v>150</v>
      </c>
      <c r="J269" s="64">
        <f t="shared" si="46"/>
        <v>150</v>
      </c>
      <c r="K269" s="64">
        <v>5</v>
      </c>
      <c r="L269" s="64">
        <v>0</v>
      </c>
      <c r="M269" s="64">
        <v>0</v>
      </c>
      <c r="N269" s="64">
        <v>5</v>
      </c>
      <c r="O269" s="64">
        <v>0</v>
      </c>
      <c r="P269" s="64">
        <v>0</v>
      </c>
      <c r="Q269" s="64">
        <v>0</v>
      </c>
      <c r="R269" s="64">
        <f t="shared" si="48"/>
        <v>12.5</v>
      </c>
      <c r="S269" s="64">
        <f t="shared" si="55"/>
        <v>165</v>
      </c>
      <c r="T269" s="65">
        <f t="shared" si="53"/>
        <v>15</v>
      </c>
      <c r="U269" s="64">
        <f t="shared" si="54"/>
        <v>15</v>
      </c>
      <c r="V269" s="66">
        <f t="shared" ref="V269:V332" si="56">V268+1</f>
        <v>256</v>
      </c>
      <c r="W269" s="38"/>
      <c r="X269" s="39">
        <f>N269+O269+P269+Q269</f>
        <v>5</v>
      </c>
      <c r="Y269" s="39" t="e">
        <f>K269+L269+#REF!</f>
        <v>#REF!</v>
      </c>
    </row>
    <row r="270" spans="1:25" s="41" customFormat="1" ht="30">
      <c r="A270" s="69">
        <v>5180</v>
      </c>
      <c r="B270" s="77" t="s">
        <v>467</v>
      </c>
      <c r="C270" s="73" t="s">
        <v>468</v>
      </c>
      <c r="D270" s="63" t="s">
        <v>184</v>
      </c>
      <c r="E270" s="64">
        <v>1</v>
      </c>
      <c r="F270" s="68">
        <v>1</v>
      </c>
      <c r="G270" s="65">
        <v>0</v>
      </c>
      <c r="H270" s="64">
        <v>1</v>
      </c>
      <c r="I270" s="64">
        <f t="shared" si="51"/>
        <v>30</v>
      </c>
      <c r="J270" s="64">
        <f t="shared" si="46"/>
        <v>30</v>
      </c>
      <c r="K270" s="64">
        <v>1</v>
      </c>
      <c r="L270" s="64">
        <v>0</v>
      </c>
      <c r="M270" s="64">
        <v>0</v>
      </c>
      <c r="N270" s="64">
        <v>1</v>
      </c>
      <c r="O270" s="64">
        <v>0</v>
      </c>
      <c r="P270" s="64">
        <v>0</v>
      </c>
      <c r="Q270" s="64">
        <v>0</v>
      </c>
      <c r="R270" s="64">
        <f t="shared" si="48"/>
        <v>2.5</v>
      </c>
      <c r="S270" s="64">
        <f t="shared" si="55"/>
        <v>33</v>
      </c>
      <c r="T270" s="65">
        <f t="shared" si="53"/>
        <v>3</v>
      </c>
      <c r="U270" s="64">
        <f t="shared" si="54"/>
        <v>3</v>
      </c>
      <c r="V270" s="66">
        <f t="shared" si="56"/>
        <v>257</v>
      </c>
      <c r="W270" s="38"/>
      <c r="X270" s="39"/>
      <c r="Y270" s="39"/>
    </row>
    <row r="271" spans="1:25" s="35" customFormat="1" ht="30">
      <c r="A271" s="69">
        <v>5208</v>
      </c>
      <c r="B271" s="77" t="s">
        <v>469</v>
      </c>
      <c r="C271" s="73" t="s">
        <v>470</v>
      </c>
      <c r="D271" s="63" t="s">
        <v>184</v>
      </c>
      <c r="E271" s="64">
        <v>9</v>
      </c>
      <c r="F271" s="68">
        <v>0</v>
      </c>
      <c r="G271" s="65">
        <v>0</v>
      </c>
      <c r="H271" s="64">
        <v>8</v>
      </c>
      <c r="I271" s="64">
        <f t="shared" si="51"/>
        <v>0</v>
      </c>
      <c r="J271" s="64">
        <f t="shared" si="46"/>
        <v>240</v>
      </c>
      <c r="K271" s="64">
        <v>9</v>
      </c>
      <c r="L271" s="64">
        <v>0</v>
      </c>
      <c r="M271" s="64">
        <v>0</v>
      </c>
      <c r="N271" s="64">
        <v>9</v>
      </c>
      <c r="O271" s="64">
        <v>0</v>
      </c>
      <c r="P271" s="64">
        <v>0</v>
      </c>
      <c r="Q271" s="64">
        <v>0</v>
      </c>
      <c r="R271" s="64">
        <f t="shared" si="48"/>
        <v>22.5</v>
      </c>
      <c r="S271" s="64">
        <f t="shared" si="55"/>
        <v>264</v>
      </c>
      <c r="T271" s="65">
        <f t="shared" si="53"/>
        <v>27</v>
      </c>
      <c r="U271" s="64">
        <f t="shared" si="54"/>
        <v>27</v>
      </c>
      <c r="V271" s="66">
        <f t="shared" si="56"/>
        <v>258</v>
      </c>
      <c r="W271" s="19"/>
      <c r="X271" s="20">
        <f>N271+O271+P271+Q271</f>
        <v>9</v>
      </c>
      <c r="Y271" s="34" t="e">
        <f>K271+L271+#REF!</f>
        <v>#REF!</v>
      </c>
    </row>
    <row r="272" spans="1:25" s="41" customFormat="1" ht="24">
      <c r="A272" s="62">
        <v>5212</v>
      </c>
      <c r="B272" s="76" t="s">
        <v>471</v>
      </c>
      <c r="C272" s="62" t="s">
        <v>351</v>
      </c>
      <c r="D272" s="63" t="s">
        <v>177</v>
      </c>
      <c r="E272" s="64">
        <v>1</v>
      </c>
      <c r="F272" s="68">
        <v>1</v>
      </c>
      <c r="G272" s="65">
        <v>0</v>
      </c>
      <c r="H272" s="64">
        <v>1</v>
      </c>
      <c r="I272" s="64">
        <f>30*((F272*(F272+1))/2)</f>
        <v>30</v>
      </c>
      <c r="J272" s="64">
        <f t="shared" ref="J272:J336" si="57">(H272*30)</f>
        <v>30</v>
      </c>
      <c r="K272" s="64">
        <v>0</v>
      </c>
      <c r="L272" s="64">
        <v>1</v>
      </c>
      <c r="M272" s="64">
        <v>0</v>
      </c>
      <c r="N272" s="64">
        <v>1</v>
      </c>
      <c r="O272" s="64">
        <v>0</v>
      </c>
      <c r="P272" s="64">
        <v>0</v>
      </c>
      <c r="Q272" s="64">
        <v>0</v>
      </c>
      <c r="R272" s="64">
        <f t="shared" si="48"/>
        <v>5</v>
      </c>
      <c r="S272" s="64">
        <f t="shared" si="55"/>
        <v>33</v>
      </c>
      <c r="T272" s="65">
        <f t="shared" si="53"/>
        <v>3</v>
      </c>
      <c r="U272" s="64">
        <f t="shared" si="54"/>
        <v>3</v>
      </c>
      <c r="V272" s="66">
        <f t="shared" si="56"/>
        <v>259</v>
      </c>
      <c r="W272" s="38"/>
      <c r="X272" s="39">
        <f>N272+O272+P272+Q272</f>
        <v>1</v>
      </c>
      <c r="Y272" s="39" t="e">
        <f>K272+L272+#REF!</f>
        <v>#REF!</v>
      </c>
    </row>
    <row r="273" spans="1:25" s="41" customFormat="1" ht="30">
      <c r="A273" s="69">
        <v>5213</v>
      </c>
      <c r="B273" s="77" t="s">
        <v>472</v>
      </c>
      <c r="C273" s="73" t="s">
        <v>251</v>
      </c>
      <c r="D273" s="63" t="s">
        <v>177</v>
      </c>
      <c r="E273" s="64">
        <v>2</v>
      </c>
      <c r="F273" s="68">
        <v>2</v>
      </c>
      <c r="G273" s="65">
        <v>0</v>
      </c>
      <c r="H273" s="64">
        <v>2</v>
      </c>
      <c r="I273" s="64">
        <f>30*((F273*(F273+1))/2)</f>
        <v>90</v>
      </c>
      <c r="J273" s="64">
        <f t="shared" si="57"/>
        <v>60</v>
      </c>
      <c r="K273" s="64">
        <v>2</v>
      </c>
      <c r="L273" s="64">
        <v>0</v>
      </c>
      <c r="M273" s="64">
        <v>0</v>
      </c>
      <c r="N273" s="64">
        <v>2</v>
      </c>
      <c r="O273" s="64">
        <v>0</v>
      </c>
      <c r="P273" s="64">
        <v>0</v>
      </c>
      <c r="Q273" s="64">
        <v>0</v>
      </c>
      <c r="R273" s="64">
        <f t="shared" si="48"/>
        <v>5</v>
      </c>
      <c r="S273" s="64">
        <f t="shared" si="55"/>
        <v>66</v>
      </c>
      <c r="T273" s="65">
        <f t="shared" si="53"/>
        <v>6</v>
      </c>
      <c r="U273" s="64">
        <f t="shared" si="54"/>
        <v>6</v>
      </c>
      <c r="V273" s="66">
        <f t="shared" si="56"/>
        <v>260</v>
      </c>
      <c r="W273" s="38"/>
      <c r="X273" s="39"/>
      <c r="Y273" s="39"/>
    </row>
    <row r="274" spans="1:25" s="41" customFormat="1" ht="30">
      <c r="A274" s="69">
        <v>5231</v>
      </c>
      <c r="B274" s="77" t="s">
        <v>473</v>
      </c>
      <c r="C274" s="73" t="s">
        <v>474</v>
      </c>
      <c r="D274" s="63" t="s">
        <v>177</v>
      </c>
      <c r="E274" s="64">
        <v>3</v>
      </c>
      <c r="F274" s="68">
        <v>3</v>
      </c>
      <c r="G274" s="65">
        <v>0</v>
      </c>
      <c r="H274" s="64">
        <v>3</v>
      </c>
      <c r="I274" s="64">
        <f>30*((F274*(F274+1))/2)</f>
        <v>180</v>
      </c>
      <c r="J274" s="64">
        <f t="shared" si="57"/>
        <v>90</v>
      </c>
      <c r="K274" s="64">
        <v>3</v>
      </c>
      <c r="L274" s="64">
        <v>0</v>
      </c>
      <c r="M274" s="64">
        <v>0</v>
      </c>
      <c r="N274" s="64">
        <v>3</v>
      </c>
      <c r="O274" s="64">
        <v>0</v>
      </c>
      <c r="P274" s="64">
        <v>0</v>
      </c>
      <c r="Q274" s="64">
        <v>0</v>
      </c>
      <c r="R274" s="64">
        <f t="shared" si="48"/>
        <v>7.5</v>
      </c>
      <c r="S274" s="64">
        <f t="shared" si="55"/>
        <v>99.000000000000014</v>
      </c>
      <c r="T274" s="65">
        <f t="shared" si="53"/>
        <v>9</v>
      </c>
      <c r="U274" s="64">
        <f t="shared" si="54"/>
        <v>9</v>
      </c>
      <c r="V274" s="66">
        <f t="shared" si="56"/>
        <v>261</v>
      </c>
      <c r="W274" s="38"/>
      <c r="X274" s="39">
        <f>N274+O274+P274+Q274</f>
        <v>3</v>
      </c>
      <c r="Y274" s="39" t="e">
        <f>K274+L274+#REF!</f>
        <v>#REF!</v>
      </c>
    </row>
    <row r="275" spans="1:25" s="41" customFormat="1" ht="30">
      <c r="A275" s="69">
        <v>5239</v>
      </c>
      <c r="B275" s="77" t="s">
        <v>475</v>
      </c>
      <c r="C275" s="73" t="s">
        <v>144</v>
      </c>
      <c r="D275" s="63" t="s">
        <v>177</v>
      </c>
      <c r="E275" s="64">
        <v>2</v>
      </c>
      <c r="F275" s="68">
        <v>2</v>
      </c>
      <c r="G275" s="65">
        <v>0</v>
      </c>
      <c r="H275" s="64">
        <v>3</v>
      </c>
      <c r="I275" s="64">
        <f>30*((F275*(F275+1))/2)</f>
        <v>90</v>
      </c>
      <c r="J275" s="64">
        <f t="shared" si="57"/>
        <v>90</v>
      </c>
      <c r="K275" s="64">
        <v>2</v>
      </c>
      <c r="L275" s="64">
        <v>0</v>
      </c>
      <c r="M275" s="64">
        <v>0</v>
      </c>
      <c r="N275" s="64">
        <v>2</v>
      </c>
      <c r="O275" s="64">
        <v>0</v>
      </c>
      <c r="P275" s="64">
        <v>0</v>
      </c>
      <c r="Q275" s="64">
        <v>0</v>
      </c>
      <c r="R275" s="64">
        <f t="shared" si="48"/>
        <v>5</v>
      </c>
      <c r="S275" s="64">
        <f t="shared" si="55"/>
        <v>99.000000000000014</v>
      </c>
      <c r="T275" s="65">
        <f t="shared" si="53"/>
        <v>6</v>
      </c>
      <c r="U275" s="64">
        <f t="shared" si="54"/>
        <v>6</v>
      </c>
      <c r="V275" s="66">
        <f t="shared" si="56"/>
        <v>262</v>
      </c>
      <c r="W275" s="38"/>
      <c r="X275" s="39"/>
      <c r="Y275" s="39"/>
    </row>
    <row r="276" spans="1:25" ht="30">
      <c r="A276" s="69">
        <v>5255</v>
      </c>
      <c r="B276" s="77" t="s">
        <v>476</v>
      </c>
      <c r="C276" s="73" t="s">
        <v>477</v>
      </c>
      <c r="D276" s="63" t="s">
        <v>177</v>
      </c>
      <c r="E276" s="64">
        <v>1</v>
      </c>
      <c r="F276" s="68">
        <v>1</v>
      </c>
      <c r="G276" s="65">
        <v>0</v>
      </c>
      <c r="H276" s="64">
        <v>1</v>
      </c>
      <c r="I276" s="64">
        <f>30*((F276*(F276+1))/2)</f>
        <v>30</v>
      </c>
      <c r="J276" s="64">
        <f t="shared" si="57"/>
        <v>30</v>
      </c>
      <c r="K276" s="64">
        <v>1</v>
      </c>
      <c r="L276" s="64">
        <v>0</v>
      </c>
      <c r="M276" s="64">
        <v>0</v>
      </c>
      <c r="N276" s="64">
        <v>1</v>
      </c>
      <c r="O276" s="64">
        <v>0</v>
      </c>
      <c r="P276" s="64">
        <v>0</v>
      </c>
      <c r="Q276" s="64">
        <v>0</v>
      </c>
      <c r="R276" s="64">
        <f t="shared" si="48"/>
        <v>2.5</v>
      </c>
      <c r="S276" s="64">
        <f t="shared" si="55"/>
        <v>33</v>
      </c>
      <c r="T276" s="65">
        <f t="shared" si="53"/>
        <v>3</v>
      </c>
      <c r="U276" s="64">
        <f t="shared" si="54"/>
        <v>3</v>
      </c>
      <c r="V276" s="66">
        <f t="shared" si="56"/>
        <v>263</v>
      </c>
      <c r="W276" s="19"/>
      <c r="X276" s="20">
        <f>N276+O276+P276+Q276</f>
        <v>1</v>
      </c>
      <c r="Y276" s="20" t="e">
        <f>K276+L276+#REF!</f>
        <v>#REF!</v>
      </c>
    </row>
    <row r="277" spans="1:25" ht="30">
      <c r="A277" s="69">
        <v>5261</v>
      </c>
      <c r="B277" s="77" t="s">
        <v>478</v>
      </c>
      <c r="C277" s="73" t="s">
        <v>47</v>
      </c>
      <c r="D277" s="63" t="s">
        <v>184</v>
      </c>
      <c r="E277" s="64">
        <v>4</v>
      </c>
      <c r="F277" s="68">
        <v>0</v>
      </c>
      <c r="G277" s="65">
        <v>0</v>
      </c>
      <c r="H277" s="64">
        <v>4</v>
      </c>
      <c r="I277" s="64">
        <f t="shared" si="51"/>
        <v>0</v>
      </c>
      <c r="J277" s="64">
        <f t="shared" si="57"/>
        <v>120</v>
      </c>
      <c r="K277" s="64">
        <v>0</v>
      </c>
      <c r="L277" s="64">
        <v>0</v>
      </c>
      <c r="M277" s="64">
        <v>4</v>
      </c>
      <c r="N277" s="64">
        <v>0</v>
      </c>
      <c r="O277" s="64">
        <v>0</v>
      </c>
      <c r="P277" s="64">
        <v>0</v>
      </c>
      <c r="Q277" s="64">
        <v>4</v>
      </c>
      <c r="R277" s="64">
        <f t="shared" si="48"/>
        <v>24</v>
      </c>
      <c r="S277" s="64">
        <f t="shared" si="55"/>
        <v>132</v>
      </c>
      <c r="T277" s="65">
        <f t="shared" si="53"/>
        <v>12</v>
      </c>
      <c r="U277" s="64">
        <f t="shared" si="54"/>
        <v>12</v>
      </c>
      <c r="V277" s="66">
        <f t="shared" si="56"/>
        <v>264</v>
      </c>
      <c r="W277" s="19"/>
    </row>
    <row r="278" spans="1:25" ht="15">
      <c r="A278" s="69">
        <v>5262</v>
      </c>
      <c r="B278" s="77" t="s">
        <v>1180</v>
      </c>
      <c r="C278" s="73" t="s">
        <v>15</v>
      </c>
      <c r="D278" s="63" t="s">
        <v>184</v>
      </c>
      <c r="E278" s="64">
        <v>30</v>
      </c>
      <c r="F278" s="68">
        <v>0</v>
      </c>
      <c r="G278" s="65">
        <v>0</v>
      </c>
      <c r="H278" s="64">
        <v>29</v>
      </c>
      <c r="I278" s="64">
        <f t="shared" si="51"/>
        <v>0</v>
      </c>
      <c r="J278" s="64">
        <v>1093</v>
      </c>
      <c r="K278" s="64">
        <v>0</v>
      </c>
      <c r="L278" s="64">
        <v>0</v>
      </c>
      <c r="M278" s="64">
        <v>30</v>
      </c>
      <c r="N278" s="64">
        <v>30</v>
      </c>
      <c r="O278" s="64">
        <v>0</v>
      </c>
      <c r="P278" s="64">
        <v>0</v>
      </c>
      <c r="Q278" s="64">
        <v>0</v>
      </c>
      <c r="R278" s="64">
        <v>120</v>
      </c>
      <c r="S278" s="64">
        <v>1093</v>
      </c>
      <c r="T278" s="65">
        <v>0</v>
      </c>
      <c r="U278" s="64">
        <v>90</v>
      </c>
      <c r="V278" s="66"/>
      <c r="W278" s="19"/>
    </row>
    <row r="279" spans="1:25" s="25" customFormat="1" ht="24">
      <c r="A279" s="62">
        <v>5304</v>
      </c>
      <c r="B279" s="76" t="s">
        <v>479</v>
      </c>
      <c r="C279" s="62" t="s">
        <v>49</v>
      </c>
      <c r="D279" s="63" t="s">
        <v>177</v>
      </c>
      <c r="E279" s="64">
        <v>3</v>
      </c>
      <c r="F279" s="68">
        <v>3</v>
      </c>
      <c r="G279" s="65">
        <v>0</v>
      </c>
      <c r="H279" s="64">
        <v>3</v>
      </c>
      <c r="I279" s="64">
        <f t="shared" ref="I279:I284" si="58">30*((F279*(F279+1))/2)</f>
        <v>180</v>
      </c>
      <c r="J279" s="64">
        <f t="shared" si="57"/>
        <v>90</v>
      </c>
      <c r="K279" s="64">
        <v>3</v>
      </c>
      <c r="L279" s="64">
        <v>0</v>
      </c>
      <c r="M279" s="64">
        <v>0</v>
      </c>
      <c r="N279" s="64">
        <v>3</v>
      </c>
      <c r="O279" s="64">
        <v>0</v>
      </c>
      <c r="P279" s="64">
        <v>0</v>
      </c>
      <c r="Q279" s="64">
        <v>0</v>
      </c>
      <c r="R279" s="64">
        <f t="shared" si="48"/>
        <v>7.5</v>
      </c>
      <c r="S279" s="64">
        <f t="shared" si="55"/>
        <v>99.000000000000014</v>
      </c>
      <c r="T279" s="65">
        <f t="shared" ref="T279:T310" si="59">E279*3</f>
        <v>9</v>
      </c>
      <c r="U279" s="64">
        <f t="shared" ref="U279:U310" si="60">(E279*3)</f>
        <v>9</v>
      </c>
      <c r="V279" s="66">
        <f>V277+1</f>
        <v>265</v>
      </c>
      <c r="W279" s="31"/>
      <c r="X279" s="20">
        <f>N279+O279+P279+Q279</f>
        <v>3</v>
      </c>
      <c r="Y279" s="20" t="e">
        <f>K279+L279+#REF!</f>
        <v>#REF!</v>
      </c>
    </row>
    <row r="280" spans="1:25" s="25" customFormat="1">
      <c r="A280" s="62">
        <v>5310</v>
      </c>
      <c r="B280" s="76" t="s">
        <v>480</v>
      </c>
      <c r="C280" s="62" t="s">
        <v>101</v>
      </c>
      <c r="D280" s="63" t="s">
        <v>177</v>
      </c>
      <c r="E280" s="64">
        <v>2</v>
      </c>
      <c r="F280" s="68">
        <v>2</v>
      </c>
      <c r="G280" s="65">
        <v>0</v>
      </c>
      <c r="H280" s="64">
        <v>2</v>
      </c>
      <c r="I280" s="64">
        <f t="shared" si="58"/>
        <v>90</v>
      </c>
      <c r="J280" s="64">
        <f t="shared" si="57"/>
        <v>60</v>
      </c>
      <c r="K280" s="64">
        <v>2</v>
      </c>
      <c r="L280" s="64">
        <v>0</v>
      </c>
      <c r="M280" s="64">
        <v>0</v>
      </c>
      <c r="N280" s="64">
        <v>2</v>
      </c>
      <c r="O280" s="64">
        <v>0</v>
      </c>
      <c r="P280" s="64">
        <v>0</v>
      </c>
      <c r="Q280" s="64">
        <v>0</v>
      </c>
      <c r="R280" s="64">
        <f t="shared" si="48"/>
        <v>5</v>
      </c>
      <c r="S280" s="64">
        <f t="shared" si="55"/>
        <v>66</v>
      </c>
      <c r="T280" s="65">
        <f t="shared" si="59"/>
        <v>6</v>
      </c>
      <c r="U280" s="64">
        <f t="shared" si="60"/>
        <v>6</v>
      </c>
      <c r="V280" s="66">
        <f t="shared" si="56"/>
        <v>266</v>
      </c>
      <c r="W280" s="31"/>
      <c r="X280" s="20">
        <f>N280+O280+P280+Q280</f>
        <v>2</v>
      </c>
      <c r="Y280" s="20" t="e">
        <f>K280+L280+#REF!</f>
        <v>#REF!</v>
      </c>
    </row>
    <row r="281" spans="1:25" s="41" customFormat="1" ht="24">
      <c r="A281" s="62">
        <v>5317</v>
      </c>
      <c r="B281" s="76" t="s">
        <v>481</v>
      </c>
      <c r="C281" s="62" t="s">
        <v>251</v>
      </c>
      <c r="D281" s="63" t="s">
        <v>177</v>
      </c>
      <c r="E281" s="64">
        <v>7</v>
      </c>
      <c r="F281" s="68">
        <v>7</v>
      </c>
      <c r="G281" s="65">
        <v>0</v>
      </c>
      <c r="H281" s="64">
        <v>7</v>
      </c>
      <c r="I281" s="64">
        <f t="shared" si="58"/>
        <v>840</v>
      </c>
      <c r="J281" s="64">
        <f t="shared" si="57"/>
        <v>210</v>
      </c>
      <c r="K281" s="64">
        <v>7</v>
      </c>
      <c r="L281" s="64">
        <v>0</v>
      </c>
      <c r="M281" s="64">
        <v>0</v>
      </c>
      <c r="N281" s="64">
        <v>7</v>
      </c>
      <c r="O281" s="64">
        <v>0</v>
      </c>
      <c r="P281" s="64">
        <v>0</v>
      </c>
      <c r="Q281" s="64">
        <v>0</v>
      </c>
      <c r="R281" s="64">
        <f t="shared" si="48"/>
        <v>17.5</v>
      </c>
      <c r="S281" s="64">
        <f t="shared" si="55"/>
        <v>231.00000000000003</v>
      </c>
      <c r="T281" s="65">
        <f t="shared" si="59"/>
        <v>21</v>
      </c>
      <c r="U281" s="64">
        <f t="shared" si="60"/>
        <v>21</v>
      </c>
      <c r="V281" s="66">
        <f t="shared" si="56"/>
        <v>267</v>
      </c>
      <c r="W281" s="38"/>
      <c r="X281" s="39">
        <f>N281+O281+P281+Q281</f>
        <v>7</v>
      </c>
      <c r="Y281" s="39" t="e">
        <f>K281+L281+#REF!</f>
        <v>#REF!</v>
      </c>
    </row>
    <row r="282" spans="1:25" s="41" customFormat="1" ht="15">
      <c r="A282" s="752">
        <v>5327</v>
      </c>
      <c r="B282" s="77" t="s">
        <v>482</v>
      </c>
      <c r="C282" s="73" t="s">
        <v>194</v>
      </c>
      <c r="D282" s="63" t="s">
        <v>177</v>
      </c>
      <c r="E282" s="64">
        <v>2</v>
      </c>
      <c r="F282" s="68">
        <v>0</v>
      </c>
      <c r="G282" s="65">
        <v>0</v>
      </c>
      <c r="H282" s="64">
        <v>2</v>
      </c>
      <c r="I282" s="64">
        <f t="shared" si="58"/>
        <v>0</v>
      </c>
      <c r="J282" s="64">
        <f t="shared" si="57"/>
        <v>60</v>
      </c>
      <c r="K282" s="64">
        <v>0</v>
      </c>
      <c r="L282" s="64">
        <v>0</v>
      </c>
      <c r="M282" s="64">
        <v>2</v>
      </c>
      <c r="N282" s="64">
        <v>0</v>
      </c>
      <c r="O282" s="64">
        <v>2</v>
      </c>
      <c r="P282" s="64">
        <v>0</v>
      </c>
      <c r="Q282" s="64">
        <v>0</v>
      </c>
      <c r="R282" s="64">
        <f t="shared" si="48"/>
        <v>12</v>
      </c>
      <c r="S282" s="64">
        <f t="shared" si="55"/>
        <v>66</v>
      </c>
      <c r="T282" s="65">
        <f t="shared" si="59"/>
        <v>6</v>
      </c>
      <c r="U282" s="64">
        <f t="shared" si="60"/>
        <v>6</v>
      </c>
      <c r="V282" s="66">
        <f t="shared" si="56"/>
        <v>268</v>
      </c>
      <c r="W282" s="38"/>
      <c r="X282" s="39"/>
      <c r="Y282" s="39"/>
    </row>
    <row r="283" spans="1:25" ht="45">
      <c r="A283" s="752">
        <v>5329</v>
      </c>
      <c r="B283" s="77" t="s">
        <v>483</v>
      </c>
      <c r="C283" s="73" t="s">
        <v>484</v>
      </c>
      <c r="D283" s="63" t="s">
        <v>177</v>
      </c>
      <c r="E283" s="64">
        <v>2</v>
      </c>
      <c r="F283" s="68">
        <v>2</v>
      </c>
      <c r="G283" s="65">
        <v>0</v>
      </c>
      <c r="H283" s="64">
        <v>2</v>
      </c>
      <c r="I283" s="64">
        <f t="shared" si="58"/>
        <v>90</v>
      </c>
      <c r="J283" s="64">
        <f t="shared" si="57"/>
        <v>60</v>
      </c>
      <c r="K283" s="64">
        <v>2</v>
      </c>
      <c r="L283" s="64">
        <v>0</v>
      </c>
      <c r="M283" s="64">
        <v>0</v>
      </c>
      <c r="N283" s="64">
        <v>2</v>
      </c>
      <c r="O283" s="64">
        <v>0</v>
      </c>
      <c r="P283" s="64">
        <v>0</v>
      </c>
      <c r="Q283" s="64">
        <v>0</v>
      </c>
      <c r="R283" s="64">
        <f t="shared" si="48"/>
        <v>5</v>
      </c>
      <c r="S283" s="64">
        <f t="shared" si="55"/>
        <v>66</v>
      </c>
      <c r="T283" s="65">
        <f t="shared" si="59"/>
        <v>6</v>
      </c>
      <c r="U283" s="64">
        <f t="shared" si="60"/>
        <v>6</v>
      </c>
      <c r="V283" s="66">
        <f t="shared" si="56"/>
        <v>269</v>
      </c>
      <c r="W283" s="19"/>
      <c r="X283" s="20">
        <f>N283+O283+P283+Q283</f>
        <v>2</v>
      </c>
      <c r="Y283" s="20" t="e">
        <f>K283+L283+#REF!</f>
        <v>#REF!</v>
      </c>
    </row>
    <row r="284" spans="1:25" s="41" customFormat="1" ht="24">
      <c r="A284" s="62">
        <v>5331</v>
      </c>
      <c r="B284" s="76" t="s">
        <v>485</v>
      </c>
      <c r="C284" s="62" t="s">
        <v>101</v>
      </c>
      <c r="D284" s="63" t="s">
        <v>177</v>
      </c>
      <c r="E284" s="64">
        <v>2</v>
      </c>
      <c r="F284" s="68">
        <v>2</v>
      </c>
      <c r="G284" s="65">
        <v>0</v>
      </c>
      <c r="H284" s="64">
        <v>2</v>
      </c>
      <c r="I284" s="64">
        <f t="shared" si="58"/>
        <v>90</v>
      </c>
      <c r="J284" s="64">
        <f t="shared" si="57"/>
        <v>60</v>
      </c>
      <c r="K284" s="64">
        <v>2</v>
      </c>
      <c r="L284" s="64">
        <v>0</v>
      </c>
      <c r="M284" s="64">
        <v>0</v>
      </c>
      <c r="N284" s="64">
        <v>2</v>
      </c>
      <c r="O284" s="64">
        <v>0</v>
      </c>
      <c r="P284" s="64">
        <v>0</v>
      </c>
      <c r="Q284" s="64">
        <v>0</v>
      </c>
      <c r="R284" s="64">
        <f t="shared" ref="R284:R347" si="61">(K284*2.5)+(L284*5)+(M284*6)</f>
        <v>5</v>
      </c>
      <c r="S284" s="64">
        <f t="shared" si="55"/>
        <v>66</v>
      </c>
      <c r="T284" s="65">
        <f t="shared" si="59"/>
        <v>6</v>
      </c>
      <c r="U284" s="64">
        <f t="shared" si="60"/>
        <v>6</v>
      </c>
      <c r="V284" s="66">
        <f t="shared" si="56"/>
        <v>270</v>
      </c>
      <c r="W284" s="38"/>
      <c r="X284" s="39">
        <f>N284+O284+P284+Q284</f>
        <v>2</v>
      </c>
      <c r="Y284" s="40" t="e">
        <f>K284+L284+#REF!</f>
        <v>#REF!</v>
      </c>
    </row>
    <row r="285" spans="1:25" s="25" customFormat="1">
      <c r="A285" s="62">
        <v>5336</v>
      </c>
      <c r="B285" s="76" t="s">
        <v>486</v>
      </c>
      <c r="C285" s="62" t="s">
        <v>19</v>
      </c>
      <c r="D285" s="63" t="s">
        <v>184</v>
      </c>
      <c r="E285" s="64">
        <v>15</v>
      </c>
      <c r="F285" s="68">
        <v>15</v>
      </c>
      <c r="G285" s="65">
        <v>0</v>
      </c>
      <c r="H285" s="64">
        <v>0</v>
      </c>
      <c r="I285" s="64">
        <f t="shared" si="51"/>
        <v>450</v>
      </c>
      <c r="J285" s="64">
        <f t="shared" si="57"/>
        <v>0</v>
      </c>
      <c r="K285" s="64">
        <v>15</v>
      </c>
      <c r="L285" s="64">
        <v>0</v>
      </c>
      <c r="M285" s="64">
        <v>0</v>
      </c>
      <c r="N285" s="64">
        <v>15</v>
      </c>
      <c r="O285" s="64">
        <v>0</v>
      </c>
      <c r="P285" s="64">
        <v>0</v>
      </c>
      <c r="Q285" s="64">
        <v>0</v>
      </c>
      <c r="R285" s="64">
        <f t="shared" si="61"/>
        <v>37.5</v>
      </c>
      <c r="S285" s="64">
        <f t="shared" si="55"/>
        <v>0</v>
      </c>
      <c r="T285" s="65">
        <f t="shared" si="59"/>
        <v>45</v>
      </c>
      <c r="U285" s="64">
        <f t="shared" si="60"/>
        <v>45</v>
      </c>
      <c r="V285" s="66">
        <f t="shared" si="56"/>
        <v>271</v>
      </c>
      <c r="W285" s="31"/>
      <c r="X285" s="20">
        <f>N285+O285+P285+Q285</f>
        <v>15</v>
      </c>
      <c r="Y285" s="26" t="e">
        <f>K285+L285+#REF!</f>
        <v>#REF!</v>
      </c>
    </row>
    <row r="286" spans="1:25" s="25" customFormat="1" ht="24">
      <c r="A286" s="62">
        <v>5346</v>
      </c>
      <c r="B286" s="76" t="s">
        <v>487</v>
      </c>
      <c r="C286" s="62" t="s">
        <v>488</v>
      </c>
      <c r="D286" s="63" t="s">
        <v>184</v>
      </c>
      <c r="E286" s="64">
        <v>1</v>
      </c>
      <c r="F286" s="68">
        <v>1</v>
      </c>
      <c r="G286" s="65">
        <v>0</v>
      </c>
      <c r="H286" s="64">
        <v>1</v>
      </c>
      <c r="I286" s="64">
        <f t="shared" si="51"/>
        <v>30</v>
      </c>
      <c r="J286" s="64">
        <f t="shared" si="57"/>
        <v>30</v>
      </c>
      <c r="K286" s="64">
        <v>1</v>
      </c>
      <c r="L286" s="64">
        <v>0</v>
      </c>
      <c r="M286" s="64">
        <v>0</v>
      </c>
      <c r="N286" s="64">
        <v>1</v>
      </c>
      <c r="O286" s="64">
        <v>0</v>
      </c>
      <c r="P286" s="64">
        <v>0</v>
      </c>
      <c r="Q286" s="64">
        <v>0</v>
      </c>
      <c r="R286" s="64">
        <f t="shared" si="61"/>
        <v>2.5</v>
      </c>
      <c r="S286" s="64">
        <f t="shared" si="55"/>
        <v>33</v>
      </c>
      <c r="T286" s="65">
        <f t="shared" si="59"/>
        <v>3</v>
      </c>
      <c r="U286" s="64">
        <f t="shared" si="60"/>
        <v>3</v>
      </c>
      <c r="V286" s="66">
        <f t="shared" si="56"/>
        <v>272</v>
      </c>
      <c r="W286" s="31"/>
      <c r="X286" s="20">
        <f>N286+O286+P286+Q286</f>
        <v>1</v>
      </c>
      <c r="Y286" s="26" t="e">
        <f>K286+L286+#REF!</f>
        <v>#REF!</v>
      </c>
    </row>
    <row r="287" spans="1:25" s="25" customFormat="1" ht="24">
      <c r="A287" s="62">
        <v>5359</v>
      </c>
      <c r="B287" s="76" t="s">
        <v>489</v>
      </c>
      <c r="C287" s="62" t="s">
        <v>47</v>
      </c>
      <c r="D287" s="63" t="s">
        <v>184</v>
      </c>
      <c r="E287" s="64">
        <v>2</v>
      </c>
      <c r="F287" s="68">
        <v>0</v>
      </c>
      <c r="G287" s="65">
        <v>0</v>
      </c>
      <c r="H287" s="64">
        <v>2</v>
      </c>
      <c r="I287" s="64">
        <f t="shared" si="51"/>
        <v>0</v>
      </c>
      <c r="J287" s="64">
        <f t="shared" si="57"/>
        <v>60</v>
      </c>
      <c r="K287" s="64">
        <v>0</v>
      </c>
      <c r="L287" s="64">
        <v>0</v>
      </c>
      <c r="M287" s="64">
        <v>2</v>
      </c>
      <c r="N287" s="64">
        <v>2</v>
      </c>
      <c r="O287" s="64">
        <v>0</v>
      </c>
      <c r="P287" s="64">
        <v>0</v>
      </c>
      <c r="Q287" s="64">
        <v>0</v>
      </c>
      <c r="R287" s="64">
        <f t="shared" si="61"/>
        <v>12</v>
      </c>
      <c r="S287" s="64">
        <f t="shared" si="55"/>
        <v>66</v>
      </c>
      <c r="T287" s="65">
        <f t="shared" si="59"/>
        <v>6</v>
      </c>
      <c r="U287" s="64">
        <f t="shared" si="60"/>
        <v>6</v>
      </c>
      <c r="V287" s="66">
        <f t="shared" si="56"/>
        <v>273</v>
      </c>
      <c r="W287" s="31"/>
      <c r="X287" s="20"/>
      <c r="Y287" s="26"/>
    </row>
    <row r="288" spans="1:25" s="25" customFormat="1" ht="24">
      <c r="A288" s="62">
        <v>5375</v>
      </c>
      <c r="B288" s="76" t="s">
        <v>490</v>
      </c>
      <c r="C288" s="62" t="s">
        <v>49</v>
      </c>
      <c r="D288" s="63" t="s">
        <v>184</v>
      </c>
      <c r="E288" s="64">
        <v>4</v>
      </c>
      <c r="F288" s="68">
        <v>4</v>
      </c>
      <c r="G288" s="65">
        <v>0</v>
      </c>
      <c r="H288" s="64">
        <v>4</v>
      </c>
      <c r="I288" s="64">
        <f t="shared" si="51"/>
        <v>120</v>
      </c>
      <c r="J288" s="64">
        <f t="shared" si="57"/>
        <v>120</v>
      </c>
      <c r="K288" s="64">
        <v>4</v>
      </c>
      <c r="L288" s="64">
        <v>0</v>
      </c>
      <c r="M288" s="64">
        <v>0</v>
      </c>
      <c r="N288" s="64">
        <v>4</v>
      </c>
      <c r="O288" s="64">
        <v>0</v>
      </c>
      <c r="P288" s="64">
        <v>0</v>
      </c>
      <c r="Q288" s="64">
        <v>0</v>
      </c>
      <c r="R288" s="64">
        <f t="shared" si="61"/>
        <v>10</v>
      </c>
      <c r="S288" s="64">
        <f t="shared" si="55"/>
        <v>132</v>
      </c>
      <c r="T288" s="65">
        <f t="shared" si="59"/>
        <v>12</v>
      </c>
      <c r="U288" s="64">
        <f t="shared" si="60"/>
        <v>12</v>
      </c>
      <c r="V288" s="66">
        <f t="shared" si="56"/>
        <v>274</v>
      </c>
      <c r="W288" s="31"/>
      <c r="X288" s="20">
        <f>N288+O288+P288+Q288</f>
        <v>4</v>
      </c>
      <c r="Y288" s="26" t="e">
        <f>K288+L288+#REF!</f>
        <v>#REF!</v>
      </c>
    </row>
    <row r="289" spans="1:25" s="25" customFormat="1" ht="24">
      <c r="A289" s="62">
        <v>5379</v>
      </c>
      <c r="B289" s="76" t="s">
        <v>491</v>
      </c>
      <c r="C289" s="62" t="s">
        <v>47</v>
      </c>
      <c r="D289" s="63" t="s">
        <v>184</v>
      </c>
      <c r="E289" s="64">
        <v>18</v>
      </c>
      <c r="F289" s="68">
        <v>0</v>
      </c>
      <c r="G289" s="65">
        <v>0</v>
      </c>
      <c r="H289" s="64">
        <v>16</v>
      </c>
      <c r="I289" s="64">
        <f t="shared" si="51"/>
        <v>0</v>
      </c>
      <c r="J289" s="64">
        <f t="shared" si="57"/>
        <v>480</v>
      </c>
      <c r="K289" s="64">
        <v>0</v>
      </c>
      <c r="L289" s="64">
        <v>0</v>
      </c>
      <c r="M289" s="64">
        <v>18</v>
      </c>
      <c r="N289" s="64">
        <v>18</v>
      </c>
      <c r="O289" s="64">
        <v>0</v>
      </c>
      <c r="P289" s="64">
        <v>0</v>
      </c>
      <c r="Q289" s="64">
        <v>0</v>
      </c>
      <c r="R289" s="64">
        <f t="shared" si="61"/>
        <v>108</v>
      </c>
      <c r="S289" s="64">
        <f t="shared" si="55"/>
        <v>528</v>
      </c>
      <c r="T289" s="65">
        <f t="shared" si="59"/>
        <v>54</v>
      </c>
      <c r="U289" s="64">
        <f t="shared" si="60"/>
        <v>54</v>
      </c>
      <c r="V289" s="66">
        <f t="shared" si="56"/>
        <v>275</v>
      </c>
      <c r="W289" s="31"/>
      <c r="X289" s="20"/>
      <c r="Y289" s="26"/>
    </row>
    <row r="290" spans="1:25" s="25" customFormat="1" ht="24">
      <c r="A290" s="62">
        <v>5390</v>
      </c>
      <c r="B290" s="76" t="s">
        <v>492</v>
      </c>
      <c r="C290" s="62" t="s">
        <v>354</v>
      </c>
      <c r="D290" s="63" t="s">
        <v>184</v>
      </c>
      <c r="E290" s="64">
        <v>9</v>
      </c>
      <c r="F290" s="68">
        <v>0</v>
      </c>
      <c r="G290" s="65">
        <v>0</v>
      </c>
      <c r="H290" s="64">
        <v>8</v>
      </c>
      <c r="I290" s="64">
        <f t="shared" si="51"/>
        <v>0</v>
      </c>
      <c r="J290" s="64">
        <f t="shared" si="57"/>
        <v>240</v>
      </c>
      <c r="K290" s="64">
        <v>0</v>
      </c>
      <c r="L290" s="64">
        <v>9</v>
      </c>
      <c r="M290" s="64">
        <v>0</v>
      </c>
      <c r="N290" s="64">
        <v>9</v>
      </c>
      <c r="O290" s="64">
        <v>0</v>
      </c>
      <c r="P290" s="64">
        <v>0</v>
      </c>
      <c r="Q290" s="64">
        <v>0</v>
      </c>
      <c r="R290" s="64">
        <f t="shared" si="61"/>
        <v>45</v>
      </c>
      <c r="S290" s="64">
        <f t="shared" si="55"/>
        <v>264</v>
      </c>
      <c r="T290" s="65">
        <f t="shared" si="59"/>
        <v>27</v>
      </c>
      <c r="U290" s="64">
        <f t="shared" si="60"/>
        <v>27</v>
      </c>
      <c r="V290" s="66">
        <f t="shared" si="56"/>
        <v>276</v>
      </c>
      <c r="W290" s="31"/>
      <c r="X290" s="20">
        <f>N290+O290+P290+Q290</f>
        <v>9</v>
      </c>
      <c r="Y290" s="26" t="e">
        <f>K290+L290+#REF!</f>
        <v>#REF!</v>
      </c>
    </row>
    <row r="291" spans="1:25" s="25" customFormat="1" ht="24">
      <c r="A291" s="62">
        <v>5391</v>
      </c>
      <c r="B291" s="76" t="s">
        <v>493</v>
      </c>
      <c r="C291" s="62" t="s">
        <v>354</v>
      </c>
      <c r="D291" s="63" t="s">
        <v>184</v>
      </c>
      <c r="E291" s="64">
        <v>14</v>
      </c>
      <c r="F291" s="68">
        <v>0</v>
      </c>
      <c r="G291" s="65">
        <v>0</v>
      </c>
      <c r="H291" s="64">
        <v>9</v>
      </c>
      <c r="I291" s="64">
        <f t="shared" si="51"/>
        <v>0</v>
      </c>
      <c r="J291" s="64">
        <f t="shared" si="57"/>
        <v>270</v>
      </c>
      <c r="K291" s="64">
        <v>0</v>
      </c>
      <c r="L291" s="64">
        <v>14</v>
      </c>
      <c r="M291" s="64">
        <v>0</v>
      </c>
      <c r="N291" s="64">
        <v>14</v>
      </c>
      <c r="O291" s="64">
        <v>0</v>
      </c>
      <c r="P291" s="64">
        <v>0</v>
      </c>
      <c r="Q291" s="64">
        <v>0</v>
      </c>
      <c r="R291" s="64">
        <f t="shared" si="61"/>
        <v>70</v>
      </c>
      <c r="S291" s="64">
        <f t="shared" si="55"/>
        <v>297</v>
      </c>
      <c r="T291" s="65">
        <f t="shared" si="59"/>
        <v>42</v>
      </c>
      <c r="U291" s="64">
        <f t="shared" si="60"/>
        <v>42</v>
      </c>
      <c r="V291" s="66">
        <f t="shared" si="56"/>
        <v>277</v>
      </c>
      <c r="W291" s="31"/>
      <c r="X291" s="20">
        <f>N291+O291+P291+Q291</f>
        <v>14</v>
      </c>
      <c r="Y291" s="26" t="e">
        <f>K291+L291+#REF!</f>
        <v>#REF!</v>
      </c>
    </row>
    <row r="292" spans="1:25" s="25" customFormat="1" ht="24">
      <c r="A292" s="62">
        <v>5392</v>
      </c>
      <c r="B292" s="76" t="s">
        <v>494</v>
      </c>
      <c r="C292" s="62" t="s">
        <v>354</v>
      </c>
      <c r="D292" s="63" t="s">
        <v>184</v>
      </c>
      <c r="E292" s="64">
        <v>4</v>
      </c>
      <c r="F292" s="68">
        <v>0</v>
      </c>
      <c r="G292" s="65">
        <v>0</v>
      </c>
      <c r="H292" s="64">
        <v>4</v>
      </c>
      <c r="I292" s="64">
        <f t="shared" si="51"/>
        <v>0</v>
      </c>
      <c r="J292" s="64">
        <f t="shared" si="57"/>
        <v>120</v>
      </c>
      <c r="K292" s="64">
        <v>0</v>
      </c>
      <c r="L292" s="64">
        <v>4</v>
      </c>
      <c r="M292" s="64">
        <v>0</v>
      </c>
      <c r="N292" s="64">
        <v>4</v>
      </c>
      <c r="O292" s="64">
        <v>0</v>
      </c>
      <c r="P292" s="64">
        <v>0</v>
      </c>
      <c r="Q292" s="64">
        <v>0</v>
      </c>
      <c r="R292" s="64">
        <f t="shared" si="61"/>
        <v>20</v>
      </c>
      <c r="S292" s="64">
        <f t="shared" si="55"/>
        <v>132</v>
      </c>
      <c r="T292" s="65">
        <f t="shared" si="59"/>
        <v>12</v>
      </c>
      <c r="U292" s="64">
        <f t="shared" si="60"/>
        <v>12</v>
      </c>
      <c r="V292" s="66">
        <f t="shared" si="56"/>
        <v>278</v>
      </c>
      <c r="W292" s="31"/>
      <c r="X292" s="20">
        <f>N292+O292+P292+Q292</f>
        <v>4</v>
      </c>
      <c r="Y292" s="26" t="e">
        <f>K292+L292+#REF!</f>
        <v>#REF!</v>
      </c>
    </row>
    <row r="293" spans="1:25" ht="24">
      <c r="A293" s="62">
        <v>5393</v>
      </c>
      <c r="B293" s="76" t="s">
        <v>495</v>
      </c>
      <c r="C293" s="62" t="s">
        <v>354</v>
      </c>
      <c r="D293" s="63" t="s">
        <v>184</v>
      </c>
      <c r="E293" s="64">
        <v>9</v>
      </c>
      <c r="F293" s="68">
        <v>0</v>
      </c>
      <c r="G293" s="65">
        <v>0</v>
      </c>
      <c r="H293" s="64">
        <v>9</v>
      </c>
      <c r="I293" s="64">
        <f t="shared" si="51"/>
        <v>0</v>
      </c>
      <c r="J293" s="64">
        <f t="shared" si="57"/>
        <v>270</v>
      </c>
      <c r="K293" s="64">
        <v>0</v>
      </c>
      <c r="L293" s="64">
        <v>9</v>
      </c>
      <c r="M293" s="64">
        <v>0</v>
      </c>
      <c r="N293" s="64">
        <v>9</v>
      </c>
      <c r="O293" s="64">
        <v>0</v>
      </c>
      <c r="P293" s="64">
        <v>0</v>
      </c>
      <c r="Q293" s="64">
        <v>0</v>
      </c>
      <c r="R293" s="64">
        <f t="shared" si="61"/>
        <v>45</v>
      </c>
      <c r="S293" s="64">
        <f t="shared" si="55"/>
        <v>297</v>
      </c>
      <c r="T293" s="65">
        <f t="shared" si="59"/>
        <v>27</v>
      </c>
      <c r="U293" s="64">
        <f t="shared" si="60"/>
        <v>27</v>
      </c>
      <c r="V293" s="66">
        <f t="shared" si="56"/>
        <v>279</v>
      </c>
      <c r="W293" s="19"/>
      <c r="X293" s="20">
        <f>N293+O293+P293+Q293</f>
        <v>9</v>
      </c>
      <c r="Y293" s="20" t="e">
        <f>K293+L293+#REF!</f>
        <v>#REF!</v>
      </c>
    </row>
    <row r="294" spans="1:25" ht="24">
      <c r="A294" s="62">
        <v>5402</v>
      </c>
      <c r="B294" s="76" t="s">
        <v>496</v>
      </c>
      <c r="C294" s="62" t="s">
        <v>181</v>
      </c>
      <c r="D294" s="63" t="s">
        <v>177</v>
      </c>
      <c r="E294" s="64">
        <v>3</v>
      </c>
      <c r="F294" s="68">
        <v>3</v>
      </c>
      <c r="G294" s="65">
        <v>0</v>
      </c>
      <c r="H294" s="64">
        <v>3</v>
      </c>
      <c r="I294" s="64">
        <f>30*((F294*(F294+1))/2)</f>
        <v>180</v>
      </c>
      <c r="J294" s="64">
        <f t="shared" si="57"/>
        <v>90</v>
      </c>
      <c r="K294" s="64">
        <v>3</v>
      </c>
      <c r="L294" s="64">
        <v>0</v>
      </c>
      <c r="M294" s="64">
        <v>0</v>
      </c>
      <c r="N294" s="64">
        <v>3</v>
      </c>
      <c r="O294" s="64">
        <v>0</v>
      </c>
      <c r="P294" s="64">
        <v>0</v>
      </c>
      <c r="Q294" s="64">
        <v>0</v>
      </c>
      <c r="R294" s="64">
        <f t="shared" si="61"/>
        <v>7.5</v>
      </c>
      <c r="S294" s="64">
        <f t="shared" si="55"/>
        <v>99.000000000000014</v>
      </c>
      <c r="T294" s="65">
        <f t="shared" si="59"/>
        <v>9</v>
      </c>
      <c r="U294" s="64">
        <f t="shared" si="60"/>
        <v>9</v>
      </c>
      <c r="V294" s="66">
        <f t="shared" si="56"/>
        <v>280</v>
      </c>
      <c r="W294" s="19"/>
    </row>
    <row r="295" spans="1:25" ht="24">
      <c r="A295" s="62">
        <v>5415</v>
      </c>
      <c r="B295" s="76" t="s">
        <v>497</v>
      </c>
      <c r="C295" s="62" t="s">
        <v>251</v>
      </c>
      <c r="D295" s="63" t="s">
        <v>184</v>
      </c>
      <c r="E295" s="64">
        <v>3</v>
      </c>
      <c r="F295" s="68">
        <v>0</v>
      </c>
      <c r="G295" s="65">
        <v>0</v>
      </c>
      <c r="H295" s="64">
        <v>3</v>
      </c>
      <c r="I295" s="64">
        <f t="shared" si="51"/>
        <v>0</v>
      </c>
      <c r="J295" s="64">
        <f t="shared" si="57"/>
        <v>90</v>
      </c>
      <c r="K295" s="64">
        <v>0</v>
      </c>
      <c r="L295" s="64">
        <v>0</v>
      </c>
      <c r="M295" s="64">
        <v>3</v>
      </c>
      <c r="N295" s="64">
        <v>3</v>
      </c>
      <c r="O295" s="64">
        <v>0</v>
      </c>
      <c r="P295" s="64">
        <v>0</v>
      </c>
      <c r="Q295" s="64">
        <v>0</v>
      </c>
      <c r="R295" s="64">
        <f t="shared" si="61"/>
        <v>18</v>
      </c>
      <c r="S295" s="64">
        <f t="shared" si="55"/>
        <v>99.000000000000014</v>
      </c>
      <c r="T295" s="65">
        <f t="shared" si="59"/>
        <v>9</v>
      </c>
      <c r="U295" s="64">
        <f t="shared" si="60"/>
        <v>9</v>
      </c>
      <c r="V295" s="66">
        <f t="shared" si="56"/>
        <v>281</v>
      </c>
      <c r="W295" s="19"/>
      <c r="X295" s="20">
        <f t="shared" ref="X295:X316" si="62">N295+O295+P295+Q295</f>
        <v>3</v>
      </c>
      <c r="Y295" s="20" t="e">
        <f>K295+L295+#REF!</f>
        <v>#REF!</v>
      </c>
    </row>
    <row r="296" spans="1:25" ht="24">
      <c r="A296" s="62">
        <v>5417</v>
      </c>
      <c r="B296" s="76" t="s">
        <v>498</v>
      </c>
      <c r="C296" s="62" t="s">
        <v>49</v>
      </c>
      <c r="D296" s="63" t="s">
        <v>177</v>
      </c>
      <c r="E296" s="64">
        <v>4</v>
      </c>
      <c r="F296" s="68">
        <v>4</v>
      </c>
      <c r="G296" s="65">
        <v>0</v>
      </c>
      <c r="H296" s="64">
        <v>4</v>
      </c>
      <c r="I296" s="64">
        <f>30*((F296*(F296+1))/2)</f>
        <v>300</v>
      </c>
      <c r="J296" s="64">
        <f t="shared" si="57"/>
        <v>120</v>
      </c>
      <c r="K296" s="64">
        <v>0</v>
      </c>
      <c r="L296" s="64">
        <v>0</v>
      </c>
      <c r="M296" s="64">
        <v>0</v>
      </c>
      <c r="N296" s="64">
        <v>4</v>
      </c>
      <c r="O296" s="64">
        <v>0</v>
      </c>
      <c r="P296" s="64">
        <v>0</v>
      </c>
      <c r="Q296" s="64">
        <v>0</v>
      </c>
      <c r="R296" s="64">
        <f t="shared" si="61"/>
        <v>0</v>
      </c>
      <c r="S296" s="64">
        <f t="shared" si="55"/>
        <v>132</v>
      </c>
      <c r="T296" s="65">
        <f t="shared" si="59"/>
        <v>12</v>
      </c>
      <c r="U296" s="64">
        <f t="shared" si="60"/>
        <v>12</v>
      </c>
      <c r="V296" s="66">
        <f t="shared" si="56"/>
        <v>282</v>
      </c>
      <c r="W296" s="19"/>
      <c r="X296" s="20">
        <f t="shared" si="62"/>
        <v>4</v>
      </c>
      <c r="Y296" s="26" t="e">
        <f>K296+L296+#REF!</f>
        <v>#REF!</v>
      </c>
    </row>
    <row r="297" spans="1:25" ht="24">
      <c r="A297" s="62">
        <v>5418</v>
      </c>
      <c r="B297" s="76" t="s">
        <v>499</v>
      </c>
      <c r="C297" s="62" t="s">
        <v>49</v>
      </c>
      <c r="D297" s="63" t="s">
        <v>184</v>
      </c>
      <c r="E297" s="64">
        <v>3</v>
      </c>
      <c r="F297" s="68">
        <v>3</v>
      </c>
      <c r="G297" s="65">
        <v>0</v>
      </c>
      <c r="H297" s="64">
        <v>3</v>
      </c>
      <c r="I297" s="64">
        <f t="shared" ref="I297:I360" si="63">(F297*30)+(G297*30)</f>
        <v>90</v>
      </c>
      <c r="J297" s="64">
        <f t="shared" si="57"/>
        <v>90</v>
      </c>
      <c r="K297" s="64">
        <v>3</v>
      </c>
      <c r="L297" s="64">
        <v>0</v>
      </c>
      <c r="M297" s="64">
        <v>0</v>
      </c>
      <c r="N297" s="64">
        <v>3</v>
      </c>
      <c r="O297" s="64">
        <v>0</v>
      </c>
      <c r="P297" s="64">
        <v>0</v>
      </c>
      <c r="Q297" s="64">
        <v>0</v>
      </c>
      <c r="R297" s="64">
        <f t="shared" si="61"/>
        <v>7.5</v>
      </c>
      <c r="S297" s="64">
        <f t="shared" si="55"/>
        <v>99.000000000000014</v>
      </c>
      <c r="T297" s="65">
        <f t="shared" si="59"/>
        <v>9</v>
      </c>
      <c r="U297" s="64">
        <f t="shared" si="60"/>
        <v>9</v>
      </c>
      <c r="V297" s="66">
        <f t="shared" si="56"/>
        <v>283</v>
      </c>
      <c r="W297" s="19"/>
      <c r="X297" s="20">
        <f t="shared" si="62"/>
        <v>3</v>
      </c>
      <c r="Y297" s="26" t="e">
        <f>K297+L297+#REF!</f>
        <v>#REF!</v>
      </c>
    </row>
    <row r="298" spans="1:25">
      <c r="A298" s="62">
        <v>5428</v>
      </c>
      <c r="B298" s="76" t="s">
        <v>500</v>
      </c>
      <c r="C298" s="62" t="s">
        <v>19</v>
      </c>
      <c r="D298" s="63" t="s">
        <v>184</v>
      </c>
      <c r="E298" s="64">
        <v>1</v>
      </c>
      <c r="F298" s="68">
        <v>0</v>
      </c>
      <c r="G298" s="65">
        <v>0</v>
      </c>
      <c r="H298" s="64">
        <v>1</v>
      </c>
      <c r="I298" s="64">
        <f t="shared" si="63"/>
        <v>0</v>
      </c>
      <c r="J298" s="64">
        <f t="shared" si="57"/>
        <v>30</v>
      </c>
      <c r="K298" s="64">
        <v>0</v>
      </c>
      <c r="L298" s="64">
        <v>1</v>
      </c>
      <c r="M298" s="64">
        <v>0</v>
      </c>
      <c r="N298" s="64">
        <v>1</v>
      </c>
      <c r="O298" s="64">
        <v>0</v>
      </c>
      <c r="P298" s="64">
        <v>0</v>
      </c>
      <c r="Q298" s="64">
        <v>0</v>
      </c>
      <c r="R298" s="64">
        <f t="shared" si="61"/>
        <v>5</v>
      </c>
      <c r="S298" s="64">
        <f t="shared" si="55"/>
        <v>33</v>
      </c>
      <c r="T298" s="65">
        <f t="shared" si="59"/>
        <v>3</v>
      </c>
      <c r="U298" s="64">
        <f t="shared" si="60"/>
        <v>3</v>
      </c>
      <c r="V298" s="66">
        <f t="shared" si="56"/>
        <v>284</v>
      </c>
      <c r="W298" s="19"/>
      <c r="X298" s="20">
        <f t="shared" si="62"/>
        <v>1</v>
      </c>
      <c r="Y298" s="26" t="e">
        <f>K298+L298+#REF!</f>
        <v>#REF!</v>
      </c>
    </row>
    <row r="299" spans="1:25" ht="24">
      <c r="A299" s="62">
        <v>5440</v>
      </c>
      <c r="B299" s="76" t="s">
        <v>501</v>
      </c>
      <c r="C299" s="62" t="s">
        <v>98</v>
      </c>
      <c r="D299" s="63" t="s">
        <v>184</v>
      </c>
      <c r="E299" s="64">
        <v>6</v>
      </c>
      <c r="F299" s="68">
        <v>1</v>
      </c>
      <c r="G299" s="65">
        <v>0</v>
      </c>
      <c r="H299" s="64">
        <v>7</v>
      </c>
      <c r="I299" s="64">
        <f t="shared" si="63"/>
        <v>30</v>
      </c>
      <c r="J299" s="64">
        <f t="shared" si="57"/>
        <v>210</v>
      </c>
      <c r="K299" s="64">
        <v>6</v>
      </c>
      <c r="L299" s="64">
        <v>0</v>
      </c>
      <c r="M299" s="64">
        <v>0</v>
      </c>
      <c r="N299" s="64">
        <v>6</v>
      </c>
      <c r="O299" s="64">
        <v>0</v>
      </c>
      <c r="P299" s="64">
        <v>0</v>
      </c>
      <c r="Q299" s="64">
        <v>0</v>
      </c>
      <c r="R299" s="64">
        <f t="shared" si="61"/>
        <v>15</v>
      </c>
      <c r="S299" s="64">
        <f t="shared" si="55"/>
        <v>231.00000000000003</v>
      </c>
      <c r="T299" s="65">
        <f t="shared" si="59"/>
        <v>18</v>
      </c>
      <c r="U299" s="64">
        <f t="shared" si="60"/>
        <v>18</v>
      </c>
      <c r="V299" s="66">
        <f t="shared" si="56"/>
        <v>285</v>
      </c>
      <c r="W299" s="19"/>
      <c r="X299" s="20">
        <f t="shared" si="62"/>
        <v>6</v>
      </c>
      <c r="Y299" s="26" t="e">
        <f>K299+L299+#REF!</f>
        <v>#REF!</v>
      </c>
    </row>
    <row r="300" spans="1:25">
      <c r="A300" s="62">
        <v>5441</v>
      </c>
      <c r="B300" s="76" t="s">
        <v>502</v>
      </c>
      <c r="C300" s="62" t="s">
        <v>98</v>
      </c>
      <c r="D300" s="63" t="s">
        <v>184</v>
      </c>
      <c r="E300" s="64">
        <v>8</v>
      </c>
      <c r="F300" s="68">
        <v>0</v>
      </c>
      <c r="G300" s="65">
        <v>0</v>
      </c>
      <c r="H300" s="64">
        <v>4</v>
      </c>
      <c r="I300" s="64">
        <f t="shared" si="63"/>
        <v>0</v>
      </c>
      <c r="J300" s="64">
        <f t="shared" si="57"/>
        <v>120</v>
      </c>
      <c r="K300" s="64">
        <v>0</v>
      </c>
      <c r="L300" s="64">
        <v>8</v>
      </c>
      <c r="M300" s="64">
        <v>0</v>
      </c>
      <c r="N300" s="64">
        <v>8</v>
      </c>
      <c r="O300" s="64">
        <v>0</v>
      </c>
      <c r="P300" s="64">
        <v>0</v>
      </c>
      <c r="Q300" s="64">
        <v>0</v>
      </c>
      <c r="R300" s="64">
        <f t="shared" si="61"/>
        <v>40</v>
      </c>
      <c r="S300" s="64">
        <f t="shared" si="55"/>
        <v>132</v>
      </c>
      <c r="T300" s="65">
        <f t="shared" si="59"/>
        <v>24</v>
      </c>
      <c r="U300" s="64">
        <f t="shared" si="60"/>
        <v>24</v>
      </c>
      <c r="V300" s="66">
        <f t="shared" si="56"/>
        <v>286</v>
      </c>
      <c r="W300" s="19"/>
      <c r="X300" s="20">
        <f t="shared" si="62"/>
        <v>8</v>
      </c>
      <c r="Y300" s="20" t="e">
        <f>K300+L300+#REF!</f>
        <v>#REF!</v>
      </c>
    </row>
    <row r="301" spans="1:25" ht="24">
      <c r="A301" s="62">
        <v>5451</v>
      </c>
      <c r="B301" s="76" t="s">
        <v>503</v>
      </c>
      <c r="C301" s="62" t="s">
        <v>36</v>
      </c>
      <c r="D301" s="63" t="s">
        <v>177</v>
      </c>
      <c r="E301" s="64">
        <v>5</v>
      </c>
      <c r="F301" s="68">
        <v>5</v>
      </c>
      <c r="G301" s="65">
        <v>0</v>
      </c>
      <c r="H301" s="64">
        <v>5</v>
      </c>
      <c r="I301" s="64">
        <f>30*((F301*(F301+1))/2)</f>
        <v>450</v>
      </c>
      <c r="J301" s="64">
        <f t="shared" si="57"/>
        <v>150</v>
      </c>
      <c r="K301" s="64">
        <v>0</v>
      </c>
      <c r="L301" s="64">
        <v>0</v>
      </c>
      <c r="M301" s="64">
        <v>0</v>
      </c>
      <c r="N301" s="64">
        <v>5</v>
      </c>
      <c r="O301" s="64">
        <v>0</v>
      </c>
      <c r="P301" s="64">
        <v>0</v>
      </c>
      <c r="Q301" s="64">
        <v>0</v>
      </c>
      <c r="R301" s="64">
        <f t="shared" si="61"/>
        <v>0</v>
      </c>
      <c r="S301" s="64">
        <f t="shared" si="55"/>
        <v>165</v>
      </c>
      <c r="T301" s="65">
        <f t="shared" si="59"/>
        <v>15</v>
      </c>
      <c r="U301" s="64">
        <f t="shared" si="60"/>
        <v>15</v>
      </c>
      <c r="V301" s="66">
        <f t="shared" si="56"/>
        <v>287</v>
      </c>
      <c r="W301" s="19"/>
      <c r="X301" s="20">
        <f t="shared" si="62"/>
        <v>5</v>
      </c>
      <c r="Y301" s="26" t="e">
        <f>K301+L301+#REF!</f>
        <v>#REF!</v>
      </c>
    </row>
    <row r="302" spans="1:25" ht="24">
      <c r="A302" s="62">
        <v>5454</v>
      </c>
      <c r="B302" s="76" t="s">
        <v>504</v>
      </c>
      <c r="C302" s="62" t="s">
        <v>98</v>
      </c>
      <c r="D302" s="63" t="s">
        <v>184</v>
      </c>
      <c r="E302" s="64">
        <v>6</v>
      </c>
      <c r="F302" s="68">
        <v>3</v>
      </c>
      <c r="G302" s="65">
        <v>0</v>
      </c>
      <c r="H302" s="64">
        <v>6</v>
      </c>
      <c r="I302" s="64">
        <f t="shared" si="63"/>
        <v>90</v>
      </c>
      <c r="J302" s="64">
        <f t="shared" si="57"/>
        <v>180</v>
      </c>
      <c r="K302" s="64">
        <v>6</v>
      </c>
      <c r="L302" s="64">
        <v>0</v>
      </c>
      <c r="M302" s="64">
        <v>0</v>
      </c>
      <c r="N302" s="64">
        <v>6</v>
      </c>
      <c r="O302" s="64">
        <v>0</v>
      </c>
      <c r="P302" s="64">
        <v>0</v>
      </c>
      <c r="Q302" s="64">
        <v>0</v>
      </c>
      <c r="R302" s="64">
        <f t="shared" si="61"/>
        <v>15</v>
      </c>
      <c r="S302" s="64">
        <f t="shared" si="55"/>
        <v>198.00000000000003</v>
      </c>
      <c r="T302" s="65">
        <f t="shared" si="59"/>
        <v>18</v>
      </c>
      <c r="U302" s="64">
        <f t="shared" si="60"/>
        <v>18</v>
      </c>
      <c r="V302" s="66">
        <f t="shared" si="56"/>
        <v>288</v>
      </c>
      <c r="W302" s="19"/>
      <c r="X302" s="20">
        <f t="shared" si="62"/>
        <v>6</v>
      </c>
      <c r="Y302" s="20" t="e">
        <f>K302+L302+#REF!</f>
        <v>#REF!</v>
      </c>
    </row>
    <row r="303" spans="1:25" ht="24">
      <c r="A303" s="62">
        <v>5456</v>
      </c>
      <c r="B303" s="76" t="s">
        <v>505</v>
      </c>
      <c r="C303" s="62" t="s">
        <v>270</v>
      </c>
      <c r="D303" s="63" t="s">
        <v>177</v>
      </c>
      <c r="E303" s="64">
        <v>4</v>
      </c>
      <c r="F303" s="68">
        <v>4</v>
      </c>
      <c r="G303" s="65">
        <v>0</v>
      </c>
      <c r="H303" s="64">
        <v>4</v>
      </c>
      <c r="I303" s="64">
        <f>30*((F303*(F303+1))/2)</f>
        <v>300</v>
      </c>
      <c r="J303" s="64">
        <f t="shared" si="57"/>
        <v>120</v>
      </c>
      <c r="K303" s="64">
        <v>4</v>
      </c>
      <c r="L303" s="64">
        <v>0</v>
      </c>
      <c r="M303" s="64">
        <v>0</v>
      </c>
      <c r="N303" s="64">
        <v>4</v>
      </c>
      <c r="O303" s="64">
        <v>0</v>
      </c>
      <c r="P303" s="64">
        <v>0</v>
      </c>
      <c r="Q303" s="64">
        <v>0</v>
      </c>
      <c r="R303" s="64">
        <f t="shared" si="61"/>
        <v>10</v>
      </c>
      <c r="S303" s="64">
        <f t="shared" si="55"/>
        <v>132</v>
      </c>
      <c r="T303" s="65">
        <f t="shared" si="59"/>
        <v>12</v>
      </c>
      <c r="U303" s="64">
        <f t="shared" si="60"/>
        <v>12</v>
      </c>
      <c r="V303" s="66">
        <f t="shared" si="56"/>
        <v>289</v>
      </c>
      <c r="W303" s="19"/>
      <c r="X303" s="20">
        <f t="shared" si="62"/>
        <v>4</v>
      </c>
      <c r="Y303" s="20" t="e">
        <f>K303+L303+#REF!</f>
        <v>#REF!</v>
      </c>
    </row>
    <row r="304" spans="1:25" ht="12" customHeight="1">
      <c r="A304" s="62">
        <v>5459</v>
      </c>
      <c r="B304" s="76" t="s">
        <v>506</v>
      </c>
      <c r="C304" s="62" t="s">
        <v>17</v>
      </c>
      <c r="D304" s="63" t="s">
        <v>177</v>
      </c>
      <c r="E304" s="64">
        <v>6</v>
      </c>
      <c r="F304" s="68">
        <v>3</v>
      </c>
      <c r="G304" s="65">
        <v>0</v>
      </c>
      <c r="H304" s="64">
        <v>3</v>
      </c>
      <c r="I304" s="64">
        <f>30*((F304*(F304+1))/2)</f>
        <v>180</v>
      </c>
      <c r="J304" s="64">
        <f t="shared" si="57"/>
        <v>90</v>
      </c>
      <c r="K304" s="64">
        <v>6</v>
      </c>
      <c r="L304" s="64">
        <v>0</v>
      </c>
      <c r="M304" s="64">
        <v>0</v>
      </c>
      <c r="N304" s="64">
        <v>6</v>
      </c>
      <c r="O304" s="64">
        <v>0</v>
      </c>
      <c r="P304" s="64">
        <v>0</v>
      </c>
      <c r="Q304" s="64">
        <v>0</v>
      </c>
      <c r="R304" s="64">
        <f t="shared" si="61"/>
        <v>15</v>
      </c>
      <c r="S304" s="64">
        <f t="shared" si="55"/>
        <v>99.000000000000014</v>
      </c>
      <c r="T304" s="65">
        <f t="shared" si="59"/>
        <v>18</v>
      </c>
      <c r="U304" s="64">
        <f t="shared" si="60"/>
        <v>18</v>
      </c>
      <c r="V304" s="66">
        <f t="shared" si="56"/>
        <v>290</v>
      </c>
      <c r="W304" s="19"/>
      <c r="X304" s="20">
        <f t="shared" si="62"/>
        <v>6</v>
      </c>
      <c r="Y304" s="20" t="e">
        <f>K304+L304+#REF!</f>
        <v>#REF!</v>
      </c>
    </row>
    <row r="305" spans="1:25">
      <c r="A305" s="62">
        <v>5460</v>
      </c>
      <c r="B305" s="76" t="s">
        <v>507</v>
      </c>
      <c r="C305" s="62" t="s">
        <v>8</v>
      </c>
      <c r="D305" s="63" t="s">
        <v>177</v>
      </c>
      <c r="E305" s="64">
        <v>6</v>
      </c>
      <c r="F305" s="68">
        <v>5</v>
      </c>
      <c r="G305" s="65">
        <v>0</v>
      </c>
      <c r="H305" s="64">
        <v>5</v>
      </c>
      <c r="I305" s="64">
        <f>30*((F305*(F305+1))/2)</f>
        <v>450</v>
      </c>
      <c r="J305" s="64">
        <f t="shared" si="57"/>
        <v>150</v>
      </c>
      <c r="K305" s="64">
        <v>1</v>
      </c>
      <c r="L305" s="64">
        <v>0</v>
      </c>
      <c r="M305" s="64">
        <v>0</v>
      </c>
      <c r="N305" s="64">
        <v>6</v>
      </c>
      <c r="O305" s="64">
        <v>0</v>
      </c>
      <c r="P305" s="64">
        <v>0</v>
      </c>
      <c r="Q305" s="64">
        <v>0</v>
      </c>
      <c r="R305" s="64">
        <f t="shared" si="61"/>
        <v>2.5</v>
      </c>
      <c r="S305" s="64">
        <f t="shared" si="55"/>
        <v>165</v>
      </c>
      <c r="T305" s="65">
        <f t="shared" si="59"/>
        <v>18</v>
      </c>
      <c r="U305" s="64">
        <f t="shared" si="60"/>
        <v>18</v>
      </c>
      <c r="V305" s="66">
        <f t="shared" si="56"/>
        <v>291</v>
      </c>
      <c r="W305" s="19"/>
      <c r="X305" s="20">
        <f t="shared" si="62"/>
        <v>6</v>
      </c>
      <c r="Y305" s="26" t="e">
        <f>K305+L305+#REF!</f>
        <v>#REF!</v>
      </c>
    </row>
    <row r="306" spans="1:25">
      <c r="A306" s="62">
        <v>5465</v>
      </c>
      <c r="B306" s="76" t="s">
        <v>508</v>
      </c>
      <c r="C306" s="62" t="s">
        <v>509</v>
      </c>
      <c r="D306" s="63" t="s">
        <v>184</v>
      </c>
      <c r="E306" s="64">
        <v>4</v>
      </c>
      <c r="F306" s="68">
        <v>4</v>
      </c>
      <c r="G306" s="65">
        <v>0</v>
      </c>
      <c r="H306" s="64">
        <v>4</v>
      </c>
      <c r="I306" s="64">
        <f t="shared" si="63"/>
        <v>120</v>
      </c>
      <c r="J306" s="64">
        <f t="shared" si="57"/>
        <v>120</v>
      </c>
      <c r="K306" s="64">
        <v>4</v>
      </c>
      <c r="L306" s="64">
        <v>0</v>
      </c>
      <c r="M306" s="64">
        <v>0</v>
      </c>
      <c r="N306" s="64">
        <v>4</v>
      </c>
      <c r="O306" s="64">
        <v>0</v>
      </c>
      <c r="P306" s="64">
        <v>0</v>
      </c>
      <c r="Q306" s="64">
        <v>0</v>
      </c>
      <c r="R306" s="64">
        <f t="shared" si="61"/>
        <v>10</v>
      </c>
      <c r="S306" s="64">
        <f t="shared" si="55"/>
        <v>132</v>
      </c>
      <c r="T306" s="65">
        <f t="shared" si="59"/>
        <v>12</v>
      </c>
      <c r="U306" s="64">
        <f t="shared" si="60"/>
        <v>12</v>
      </c>
      <c r="V306" s="66">
        <f t="shared" si="56"/>
        <v>292</v>
      </c>
      <c r="W306" s="19"/>
      <c r="X306" s="20">
        <f t="shared" si="62"/>
        <v>4</v>
      </c>
      <c r="Y306" s="26" t="e">
        <f>K306+L306+#REF!</f>
        <v>#REF!</v>
      </c>
    </row>
    <row r="307" spans="1:25" ht="24">
      <c r="A307" s="62">
        <v>5467</v>
      </c>
      <c r="B307" s="76" t="s">
        <v>510</v>
      </c>
      <c r="C307" s="62" t="s">
        <v>194</v>
      </c>
      <c r="D307" s="63" t="s">
        <v>184</v>
      </c>
      <c r="E307" s="64">
        <v>2</v>
      </c>
      <c r="F307" s="68">
        <v>2</v>
      </c>
      <c r="G307" s="65">
        <v>0</v>
      </c>
      <c r="H307" s="64">
        <v>2</v>
      </c>
      <c r="I307" s="64">
        <f t="shared" si="63"/>
        <v>60</v>
      </c>
      <c r="J307" s="64">
        <f t="shared" si="57"/>
        <v>60</v>
      </c>
      <c r="K307" s="64">
        <v>0</v>
      </c>
      <c r="L307" s="64">
        <v>2</v>
      </c>
      <c r="M307" s="64">
        <v>0</v>
      </c>
      <c r="N307" s="64">
        <v>0</v>
      </c>
      <c r="O307" s="64">
        <v>2</v>
      </c>
      <c r="P307" s="64">
        <v>0</v>
      </c>
      <c r="Q307" s="64">
        <v>0</v>
      </c>
      <c r="R307" s="64">
        <f t="shared" si="61"/>
        <v>10</v>
      </c>
      <c r="S307" s="64">
        <f t="shared" si="55"/>
        <v>66</v>
      </c>
      <c r="T307" s="65">
        <f t="shared" si="59"/>
        <v>6</v>
      </c>
      <c r="U307" s="64">
        <f t="shared" si="60"/>
        <v>6</v>
      </c>
      <c r="V307" s="66">
        <f t="shared" si="56"/>
        <v>293</v>
      </c>
      <c r="W307" s="19"/>
      <c r="X307" s="20">
        <f t="shared" si="62"/>
        <v>2</v>
      </c>
      <c r="Y307" s="26" t="e">
        <f>K307+L307+#REF!</f>
        <v>#REF!</v>
      </c>
    </row>
    <row r="308" spans="1:25">
      <c r="A308" s="62">
        <v>5476</v>
      </c>
      <c r="B308" s="76" t="s">
        <v>511</v>
      </c>
      <c r="C308" s="62" t="s">
        <v>49</v>
      </c>
      <c r="D308" s="63" t="s">
        <v>184</v>
      </c>
      <c r="E308" s="64">
        <v>2</v>
      </c>
      <c r="F308" s="68">
        <v>2</v>
      </c>
      <c r="G308" s="65">
        <v>0</v>
      </c>
      <c r="H308" s="64">
        <v>2</v>
      </c>
      <c r="I308" s="64">
        <f t="shared" si="63"/>
        <v>60</v>
      </c>
      <c r="J308" s="64">
        <f t="shared" si="57"/>
        <v>60</v>
      </c>
      <c r="K308" s="64">
        <v>2</v>
      </c>
      <c r="L308" s="64">
        <v>0</v>
      </c>
      <c r="M308" s="64">
        <v>0</v>
      </c>
      <c r="N308" s="64">
        <v>2</v>
      </c>
      <c r="O308" s="64">
        <v>0</v>
      </c>
      <c r="P308" s="64">
        <v>0</v>
      </c>
      <c r="Q308" s="64">
        <v>0</v>
      </c>
      <c r="R308" s="64">
        <f t="shared" si="61"/>
        <v>5</v>
      </c>
      <c r="S308" s="64">
        <f t="shared" si="55"/>
        <v>66</v>
      </c>
      <c r="T308" s="65">
        <f t="shared" si="59"/>
        <v>6</v>
      </c>
      <c r="U308" s="64">
        <f t="shared" si="60"/>
        <v>6</v>
      </c>
      <c r="V308" s="66">
        <f t="shared" si="56"/>
        <v>294</v>
      </c>
      <c r="W308" s="19"/>
      <c r="X308" s="20">
        <f t="shared" si="62"/>
        <v>2</v>
      </c>
      <c r="Y308" s="26" t="e">
        <f>K308+L308+#REF!</f>
        <v>#REF!</v>
      </c>
    </row>
    <row r="309" spans="1:25" ht="24">
      <c r="A309" s="62">
        <v>5477</v>
      </c>
      <c r="B309" s="76" t="s">
        <v>512</v>
      </c>
      <c r="C309" s="62" t="s">
        <v>49</v>
      </c>
      <c r="D309" s="63" t="s">
        <v>184</v>
      </c>
      <c r="E309" s="64">
        <v>7</v>
      </c>
      <c r="F309" s="68">
        <v>0</v>
      </c>
      <c r="G309" s="65">
        <v>0</v>
      </c>
      <c r="H309" s="64">
        <v>7</v>
      </c>
      <c r="I309" s="64">
        <f t="shared" si="63"/>
        <v>0</v>
      </c>
      <c r="J309" s="64">
        <f t="shared" si="57"/>
        <v>210</v>
      </c>
      <c r="K309" s="64">
        <v>0</v>
      </c>
      <c r="L309" s="64">
        <v>7</v>
      </c>
      <c r="M309" s="64">
        <v>0</v>
      </c>
      <c r="N309" s="64">
        <v>7</v>
      </c>
      <c r="O309" s="64">
        <v>0</v>
      </c>
      <c r="P309" s="64">
        <v>0</v>
      </c>
      <c r="Q309" s="64">
        <v>0</v>
      </c>
      <c r="R309" s="64">
        <f t="shared" si="61"/>
        <v>35</v>
      </c>
      <c r="S309" s="64">
        <f t="shared" si="55"/>
        <v>231.00000000000003</v>
      </c>
      <c r="T309" s="65">
        <f t="shared" si="59"/>
        <v>21</v>
      </c>
      <c r="U309" s="64">
        <f t="shared" si="60"/>
        <v>21</v>
      </c>
      <c r="V309" s="66">
        <f t="shared" si="56"/>
        <v>295</v>
      </c>
      <c r="W309" s="19"/>
      <c r="X309" s="20">
        <f t="shared" si="62"/>
        <v>7</v>
      </c>
      <c r="Y309" s="20" t="e">
        <f>K309+L309+#REF!</f>
        <v>#REF!</v>
      </c>
    </row>
    <row r="310" spans="1:25" ht="24">
      <c r="A310" s="62">
        <v>5480</v>
      </c>
      <c r="B310" s="76" t="s">
        <v>513</v>
      </c>
      <c r="C310" s="62" t="s">
        <v>203</v>
      </c>
      <c r="D310" s="63" t="s">
        <v>177</v>
      </c>
      <c r="E310" s="64">
        <v>1</v>
      </c>
      <c r="F310" s="68">
        <v>1</v>
      </c>
      <c r="G310" s="65">
        <v>0</v>
      </c>
      <c r="H310" s="64">
        <v>1</v>
      </c>
      <c r="I310" s="64">
        <f>30*((F310*(F310+1))/2)</f>
        <v>30</v>
      </c>
      <c r="J310" s="64">
        <f t="shared" si="57"/>
        <v>30</v>
      </c>
      <c r="K310" s="64">
        <v>1</v>
      </c>
      <c r="L310" s="64">
        <v>0</v>
      </c>
      <c r="M310" s="64">
        <v>0</v>
      </c>
      <c r="N310" s="64">
        <v>1</v>
      </c>
      <c r="O310" s="64">
        <v>0</v>
      </c>
      <c r="P310" s="64">
        <v>0</v>
      </c>
      <c r="Q310" s="64">
        <v>0</v>
      </c>
      <c r="R310" s="64">
        <f t="shared" si="61"/>
        <v>2.5</v>
      </c>
      <c r="S310" s="64">
        <f t="shared" si="55"/>
        <v>33</v>
      </c>
      <c r="T310" s="65">
        <f t="shared" si="59"/>
        <v>3</v>
      </c>
      <c r="U310" s="64">
        <f t="shared" si="60"/>
        <v>3</v>
      </c>
      <c r="V310" s="66">
        <f t="shared" si="56"/>
        <v>296</v>
      </c>
      <c r="W310" s="19"/>
      <c r="X310" s="20">
        <f t="shared" si="62"/>
        <v>1</v>
      </c>
      <c r="Y310" s="26" t="e">
        <f>K310+L310+#REF!</f>
        <v>#REF!</v>
      </c>
    </row>
    <row r="311" spans="1:25" ht="36">
      <c r="A311" s="62">
        <v>5483</v>
      </c>
      <c r="B311" s="76" t="s">
        <v>514</v>
      </c>
      <c r="C311" s="62" t="s">
        <v>125</v>
      </c>
      <c r="D311" s="63" t="s">
        <v>184</v>
      </c>
      <c r="E311" s="64">
        <v>8</v>
      </c>
      <c r="F311" s="68">
        <v>2</v>
      </c>
      <c r="G311" s="65">
        <v>0</v>
      </c>
      <c r="H311" s="64">
        <v>6</v>
      </c>
      <c r="I311" s="64">
        <f t="shared" si="63"/>
        <v>60</v>
      </c>
      <c r="J311" s="64">
        <f t="shared" si="57"/>
        <v>180</v>
      </c>
      <c r="K311" s="64">
        <v>8</v>
      </c>
      <c r="L311" s="64">
        <v>0</v>
      </c>
      <c r="M311" s="64">
        <v>0</v>
      </c>
      <c r="N311" s="64">
        <v>8</v>
      </c>
      <c r="O311" s="64">
        <v>0</v>
      </c>
      <c r="P311" s="64">
        <v>0</v>
      </c>
      <c r="Q311" s="64">
        <v>0</v>
      </c>
      <c r="R311" s="64">
        <f t="shared" si="61"/>
        <v>20</v>
      </c>
      <c r="S311" s="64">
        <f t="shared" si="55"/>
        <v>198.00000000000003</v>
      </c>
      <c r="T311" s="65">
        <f t="shared" ref="T311:T342" si="64">E311*3</f>
        <v>24</v>
      </c>
      <c r="U311" s="64">
        <f t="shared" ref="U311:U342" si="65">(E311*3)</f>
        <v>24</v>
      </c>
      <c r="V311" s="66">
        <f t="shared" si="56"/>
        <v>297</v>
      </c>
      <c r="W311" s="19"/>
      <c r="X311" s="20">
        <f t="shared" si="62"/>
        <v>8</v>
      </c>
      <c r="Y311" s="26" t="e">
        <f>K311+L311+#REF!</f>
        <v>#REF!</v>
      </c>
    </row>
    <row r="312" spans="1:25" ht="24">
      <c r="A312" s="62">
        <v>5491</v>
      </c>
      <c r="B312" s="76" t="s">
        <v>515</v>
      </c>
      <c r="C312" s="62" t="s">
        <v>15</v>
      </c>
      <c r="D312" s="63" t="s">
        <v>184</v>
      </c>
      <c r="E312" s="64">
        <v>7</v>
      </c>
      <c r="F312" s="68">
        <v>0</v>
      </c>
      <c r="G312" s="65">
        <v>0</v>
      </c>
      <c r="H312" s="64">
        <v>6</v>
      </c>
      <c r="I312" s="64">
        <f t="shared" si="63"/>
        <v>0</v>
      </c>
      <c r="J312" s="64">
        <f t="shared" si="57"/>
        <v>180</v>
      </c>
      <c r="K312" s="64">
        <v>0</v>
      </c>
      <c r="L312" s="64">
        <v>7</v>
      </c>
      <c r="M312" s="64">
        <v>0</v>
      </c>
      <c r="N312" s="64">
        <v>7</v>
      </c>
      <c r="O312" s="64">
        <v>0</v>
      </c>
      <c r="P312" s="64">
        <v>0</v>
      </c>
      <c r="Q312" s="64">
        <v>0</v>
      </c>
      <c r="R312" s="64">
        <f t="shared" si="61"/>
        <v>35</v>
      </c>
      <c r="S312" s="64">
        <f t="shared" si="55"/>
        <v>198.00000000000003</v>
      </c>
      <c r="T312" s="65">
        <f t="shared" si="64"/>
        <v>21</v>
      </c>
      <c r="U312" s="64">
        <f t="shared" si="65"/>
        <v>21</v>
      </c>
      <c r="V312" s="66">
        <f t="shared" si="56"/>
        <v>298</v>
      </c>
      <c r="W312" s="19"/>
      <c r="X312" s="20">
        <f t="shared" si="62"/>
        <v>7</v>
      </c>
      <c r="Y312" s="26" t="e">
        <f>K312+L312+#REF!</f>
        <v>#REF!</v>
      </c>
    </row>
    <row r="313" spans="1:25">
      <c r="A313" s="62">
        <v>5492</v>
      </c>
      <c r="B313" s="76" t="s">
        <v>516</v>
      </c>
      <c r="C313" s="62" t="s">
        <v>15</v>
      </c>
      <c r="D313" s="63" t="s">
        <v>184</v>
      </c>
      <c r="E313" s="64">
        <v>4</v>
      </c>
      <c r="F313" s="68">
        <v>0</v>
      </c>
      <c r="G313" s="65">
        <v>0</v>
      </c>
      <c r="H313" s="64">
        <v>5</v>
      </c>
      <c r="I313" s="64">
        <f t="shared" si="63"/>
        <v>0</v>
      </c>
      <c r="J313" s="64">
        <f t="shared" si="57"/>
        <v>150</v>
      </c>
      <c r="K313" s="64">
        <v>0</v>
      </c>
      <c r="L313" s="64">
        <v>4</v>
      </c>
      <c r="M313" s="64">
        <v>0</v>
      </c>
      <c r="N313" s="64">
        <v>4</v>
      </c>
      <c r="O313" s="64">
        <v>0</v>
      </c>
      <c r="P313" s="64">
        <v>0</v>
      </c>
      <c r="Q313" s="64">
        <v>0</v>
      </c>
      <c r="R313" s="64">
        <f t="shared" si="61"/>
        <v>20</v>
      </c>
      <c r="S313" s="64">
        <f t="shared" si="55"/>
        <v>165</v>
      </c>
      <c r="T313" s="65">
        <f t="shared" si="64"/>
        <v>12</v>
      </c>
      <c r="U313" s="64">
        <f t="shared" si="65"/>
        <v>12</v>
      </c>
      <c r="V313" s="66">
        <f t="shared" si="56"/>
        <v>299</v>
      </c>
      <c r="W313" s="19"/>
      <c r="X313" s="20">
        <f t="shared" si="62"/>
        <v>4</v>
      </c>
      <c r="Y313" s="26" t="e">
        <f>K313+L313+#REF!</f>
        <v>#REF!</v>
      </c>
    </row>
    <row r="314" spans="1:25">
      <c r="A314" s="62">
        <v>5494</v>
      </c>
      <c r="B314" s="76" t="s">
        <v>517</v>
      </c>
      <c r="C314" s="62" t="s">
        <v>98</v>
      </c>
      <c r="D314" s="63" t="s">
        <v>184</v>
      </c>
      <c r="E314" s="64">
        <v>2</v>
      </c>
      <c r="F314" s="68">
        <v>0</v>
      </c>
      <c r="G314" s="65">
        <v>0</v>
      </c>
      <c r="H314" s="64">
        <v>2</v>
      </c>
      <c r="I314" s="64">
        <f t="shared" si="63"/>
        <v>0</v>
      </c>
      <c r="J314" s="64">
        <f t="shared" si="57"/>
        <v>60</v>
      </c>
      <c r="K314" s="64">
        <v>0</v>
      </c>
      <c r="L314" s="64">
        <v>2</v>
      </c>
      <c r="M314" s="64">
        <v>0</v>
      </c>
      <c r="N314" s="64">
        <v>2</v>
      </c>
      <c r="O314" s="64">
        <v>0</v>
      </c>
      <c r="P314" s="64">
        <v>0</v>
      </c>
      <c r="Q314" s="64">
        <v>0</v>
      </c>
      <c r="R314" s="64">
        <f t="shared" si="61"/>
        <v>10</v>
      </c>
      <c r="S314" s="64">
        <f t="shared" si="55"/>
        <v>66</v>
      </c>
      <c r="T314" s="65">
        <f t="shared" si="64"/>
        <v>6</v>
      </c>
      <c r="U314" s="64">
        <f t="shared" si="65"/>
        <v>6</v>
      </c>
      <c r="V314" s="66">
        <f t="shared" si="56"/>
        <v>300</v>
      </c>
      <c r="W314" s="19"/>
      <c r="X314" s="20">
        <f t="shared" si="62"/>
        <v>2</v>
      </c>
      <c r="Y314" s="26" t="e">
        <f>K314+L314+#REF!</f>
        <v>#REF!</v>
      </c>
    </row>
    <row r="315" spans="1:25">
      <c r="A315" s="62">
        <v>5500</v>
      </c>
      <c r="B315" s="76" t="s">
        <v>518</v>
      </c>
      <c r="C315" s="62" t="s">
        <v>92</v>
      </c>
      <c r="D315" s="63" t="s">
        <v>184</v>
      </c>
      <c r="E315" s="64">
        <v>16</v>
      </c>
      <c r="F315" s="68">
        <v>0</v>
      </c>
      <c r="G315" s="65">
        <v>0</v>
      </c>
      <c r="H315" s="64">
        <v>17</v>
      </c>
      <c r="I315" s="64">
        <f t="shared" si="63"/>
        <v>0</v>
      </c>
      <c r="J315" s="64">
        <f t="shared" si="57"/>
        <v>510</v>
      </c>
      <c r="K315" s="64">
        <v>0</v>
      </c>
      <c r="L315" s="64">
        <v>16</v>
      </c>
      <c r="M315" s="64">
        <v>0</v>
      </c>
      <c r="N315" s="64">
        <v>0</v>
      </c>
      <c r="O315" s="64">
        <v>0</v>
      </c>
      <c r="P315" s="64">
        <v>0</v>
      </c>
      <c r="Q315" s="64">
        <v>16</v>
      </c>
      <c r="R315" s="64">
        <f t="shared" si="61"/>
        <v>80</v>
      </c>
      <c r="S315" s="64">
        <f t="shared" si="55"/>
        <v>561</v>
      </c>
      <c r="T315" s="65">
        <f t="shared" si="64"/>
        <v>48</v>
      </c>
      <c r="U315" s="64">
        <f t="shared" si="65"/>
        <v>48</v>
      </c>
      <c r="V315" s="66">
        <f t="shared" si="56"/>
        <v>301</v>
      </c>
      <c r="W315" s="19"/>
      <c r="X315" s="20">
        <f t="shared" si="62"/>
        <v>16</v>
      </c>
      <c r="Y315" s="20" t="e">
        <f>K315+L315+#REF!</f>
        <v>#REF!</v>
      </c>
    </row>
    <row r="316" spans="1:25" ht="24">
      <c r="A316" s="62">
        <v>5503</v>
      </c>
      <c r="B316" s="76" t="s">
        <v>519</v>
      </c>
      <c r="C316" s="62" t="s">
        <v>80</v>
      </c>
      <c r="D316" s="63" t="s">
        <v>177</v>
      </c>
      <c r="E316" s="64"/>
      <c r="F316" s="68">
        <v>2</v>
      </c>
      <c r="G316" s="65">
        <v>0</v>
      </c>
      <c r="H316" s="64">
        <v>2</v>
      </c>
      <c r="I316" s="64">
        <f>30*((F316*(F316+1))/2)</f>
        <v>90</v>
      </c>
      <c r="J316" s="64">
        <f t="shared" si="57"/>
        <v>60</v>
      </c>
      <c r="K316" s="64">
        <v>2</v>
      </c>
      <c r="L316" s="64">
        <v>0</v>
      </c>
      <c r="M316" s="64">
        <v>0</v>
      </c>
      <c r="N316" s="64">
        <v>2</v>
      </c>
      <c r="O316" s="64">
        <v>0</v>
      </c>
      <c r="P316" s="64">
        <v>0</v>
      </c>
      <c r="Q316" s="64">
        <v>0</v>
      </c>
      <c r="R316" s="64">
        <f t="shared" si="61"/>
        <v>5</v>
      </c>
      <c r="S316" s="64">
        <f t="shared" si="55"/>
        <v>66</v>
      </c>
      <c r="T316" s="65">
        <f t="shared" si="64"/>
        <v>0</v>
      </c>
      <c r="U316" s="64">
        <f t="shared" si="65"/>
        <v>0</v>
      </c>
      <c r="V316" s="66">
        <f t="shared" si="56"/>
        <v>302</v>
      </c>
      <c r="W316" s="19"/>
      <c r="X316" s="20">
        <f t="shared" si="62"/>
        <v>2</v>
      </c>
      <c r="Y316" s="26" t="e">
        <f>K316+L316+#REF!</f>
        <v>#REF!</v>
      </c>
    </row>
    <row r="317" spans="1:25">
      <c r="A317" s="62">
        <v>5511</v>
      </c>
      <c r="B317" s="76" t="s">
        <v>520</v>
      </c>
      <c r="C317" s="62" t="s">
        <v>47</v>
      </c>
      <c r="D317" s="63" t="s">
        <v>184</v>
      </c>
      <c r="E317" s="64">
        <v>6</v>
      </c>
      <c r="F317" s="68">
        <v>0</v>
      </c>
      <c r="G317" s="65">
        <v>0</v>
      </c>
      <c r="H317" s="64">
        <v>6</v>
      </c>
      <c r="I317" s="64">
        <f t="shared" si="63"/>
        <v>0</v>
      </c>
      <c r="J317" s="64">
        <f t="shared" si="57"/>
        <v>180</v>
      </c>
      <c r="K317" s="64">
        <v>0</v>
      </c>
      <c r="L317" s="64">
        <v>0</v>
      </c>
      <c r="M317" s="64">
        <v>6</v>
      </c>
      <c r="N317" s="64">
        <v>6</v>
      </c>
      <c r="O317" s="64">
        <v>0</v>
      </c>
      <c r="P317" s="64">
        <v>0</v>
      </c>
      <c r="Q317" s="64">
        <v>0</v>
      </c>
      <c r="R317" s="64">
        <f t="shared" si="61"/>
        <v>36</v>
      </c>
      <c r="S317" s="64">
        <f t="shared" si="55"/>
        <v>198.00000000000003</v>
      </c>
      <c r="T317" s="65">
        <f t="shared" si="64"/>
        <v>18</v>
      </c>
      <c r="U317" s="64">
        <f t="shared" si="65"/>
        <v>18</v>
      </c>
      <c r="V317" s="66">
        <f t="shared" si="56"/>
        <v>303</v>
      </c>
      <c r="W317" s="19"/>
      <c r="Y317" s="26"/>
    </row>
    <row r="318" spans="1:25" ht="24">
      <c r="A318" s="62">
        <v>5512</v>
      </c>
      <c r="B318" s="76" t="s">
        <v>521</v>
      </c>
      <c r="C318" s="62" t="s">
        <v>47</v>
      </c>
      <c r="D318" s="63" t="s">
        <v>184</v>
      </c>
      <c r="E318" s="64">
        <v>10</v>
      </c>
      <c r="F318" s="68">
        <v>0</v>
      </c>
      <c r="G318" s="65">
        <v>0</v>
      </c>
      <c r="H318" s="64">
        <v>10</v>
      </c>
      <c r="I318" s="64">
        <f t="shared" si="63"/>
        <v>0</v>
      </c>
      <c r="J318" s="64">
        <f t="shared" si="57"/>
        <v>300</v>
      </c>
      <c r="K318" s="64">
        <v>0</v>
      </c>
      <c r="L318" s="64">
        <v>10</v>
      </c>
      <c r="M318" s="64">
        <v>0</v>
      </c>
      <c r="N318" s="64">
        <v>10</v>
      </c>
      <c r="O318" s="64">
        <v>0</v>
      </c>
      <c r="P318" s="64">
        <v>0</v>
      </c>
      <c r="Q318" s="64">
        <v>0</v>
      </c>
      <c r="R318" s="64">
        <f t="shared" si="61"/>
        <v>50</v>
      </c>
      <c r="S318" s="64">
        <f t="shared" si="55"/>
        <v>330</v>
      </c>
      <c r="T318" s="65">
        <f t="shared" si="64"/>
        <v>30</v>
      </c>
      <c r="U318" s="64">
        <f t="shared" si="65"/>
        <v>30</v>
      </c>
      <c r="V318" s="66">
        <f t="shared" si="56"/>
        <v>304</v>
      </c>
      <c r="W318" s="19"/>
      <c r="X318" s="20">
        <f t="shared" ref="X318:X355" si="66">N318+O318+P318+Q318</f>
        <v>10</v>
      </c>
      <c r="Y318" s="26" t="e">
        <f>K318+L318+#REF!</f>
        <v>#REF!</v>
      </c>
    </row>
    <row r="319" spans="1:25" ht="24">
      <c r="A319" s="62">
        <v>5513</v>
      </c>
      <c r="B319" s="76" t="s">
        <v>522</v>
      </c>
      <c r="C319" s="62" t="s">
        <v>22</v>
      </c>
      <c r="D319" s="63" t="s">
        <v>177</v>
      </c>
      <c r="E319" s="64">
        <v>4</v>
      </c>
      <c r="F319" s="68">
        <v>3</v>
      </c>
      <c r="G319" s="65">
        <v>0</v>
      </c>
      <c r="H319" s="64">
        <v>3</v>
      </c>
      <c r="I319" s="64">
        <f>30*((F319*(F319+1))/2)</f>
        <v>180</v>
      </c>
      <c r="J319" s="64">
        <f t="shared" si="57"/>
        <v>90</v>
      </c>
      <c r="K319" s="64">
        <v>4</v>
      </c>
      <c r="L319" s="64">
        <v>0</v>
      </c>
      <c r="M319" s="64">
        <v>0</v>
      </c>
      <c r="N319" s="64">
        <v>4</v>
      </c>
      <c r="O319" s="64">
        <v>0</v>
      </c>
      <c r="P319" s="64">
        <v>0</v>
      </c>
      <c r="Q319" s="64">
        <v>0</v>
      </c>
      <c r="R319" s="64">
        <f t="shared" si="61"/>
        <v>10</v>
      </c>
      <c r="S319" s="64">
        <f t="shared" si="55"/>
        <v>99.000000000000014</v>
      </c>
      <c r="T319" s="65">
        <f t="shared" si="64"/>
        <v>12</v>
      </c>
      <c r="U319" s="64">
        <f t="shared" si="65"/>
        <v>12</v>
      </c>
      <c r="V319" s="66">
        <f t="shared" si="56"/>
        <v>305</v>
      </c>
      <c r="W319" s="19"/>
      <c r="X319" s="20">
        <f t="shared" si="66"/>
        <v>4</v>
      </c>
      <c r="Y319" s="26" t="e">
        <f>K319+L319+#REF!</f>
        <v>#REF!</v>
      </c>
    </row>
    <row r="320" spans="1:25" ht="24">
      <c r="A320" s="62">
        <v>5515</v>
      </c>
      <c r="B320" s="76" t="s">
        <v>523</v>
      </c>
      <c r="C320" s="62" t="s">
        <v>8</v>
      </c>
      <c r="D320" s="63" t="s">
        <v>184</v>
      </c>
      <c r="E320" s="64">
        <v>8</v>
      </c>
      <c r="F320" s="68">
        <v>0</v>
      </c>
      <c r="G320" s="65">
        <v>0</v>
      </c>
      <c r="H320" s="64">
        <v>8</v>
      </c>
      <c r="I320" s="64">
        <f t="shared" si="63"/>
        <v>0</v>
      </c>
      <c r="J320" s="64">
        <f t="shared" si="57"/>
        <v>240</v>
      </c>
      <c r="K320" s="64">
        <v>8</v>
      </c>
      <c r="L320" s="64">
        <v>0</v>
      </c>
      <c r="M320" s="64">
        <v>0</v>
      </c>
      <c r="N320" s="64">
        <v>8</v>
      </c>
      <c r="O320" s="64">
        <v>0</v>
      </c>
      <c r="P320" s="64">
        <v>0</v>
      </c>
      <c r="Q320" s="64">
        <v>0</v>
      </c>
      <c r="R320" s="64">
        <f t="shared" si="61"/>
        <v>20</v>
      </c>
      <c r="S320" s="64">
        <f t="shared" si="55"/>
        <v>264</v>
      </c>
      <c r="T320" s="65">
        <f t="shared" si="64"/>
        <v>24</v>
      </c>
      <c r="U320" s="64">
        <f t="shared" si="65"/>
        <v>24</v>
      </c>
      <c r="V320" s="66">
        <f t="shared" si="56"/>
        <v>306</v>
      </c>
      <c r="W320" s="19"/>
      <c r="X320" s="20">
        <f t="shared" si="66"/>
        <v>8</v>
      </c>
      <c r="Y320" s="26" t="e">
        <f>K320+L320+#REF!</f>
        <v>#REF!</v>
      </c>
    </row>
    <row r="321" spans="1:25" ht="24">
      <c r="A321" s="62">
        <v>5516</v>
      </c>
      <c r="B321" s="76" t="s">
        <v>524</v>
      </c>
      <c r="C321" s="62" t="s">
        <v>92</v>
      </c>
      <c r="D321" s="63" t="s">
        <v>184</v>
      </c>
      <c r="E321" s="64">
        <v>4</v>
      </c>
      <c r="F321" s="68">
        <v>0</v>
      </c>
      <c r="G321" s="65">
        <v>0</v>
      </c>
      <c r="H321" s="64">
        <v>4</v>
      </c>
      <c r="I321" s="64">
        <f t="shared" si="63"/>
        <v>0</v>
      </c>
      <c r="J321" s="64">
        <f t="shared" si="57"/>
        <v>120</v>
      </c>
      <c r="K321" s="64">
        <v>4</v>
      </c>
      <c r="L321" s="64">
        <v>0</v>
      </c>
      <c r="M321" s="64">
        <v>0</v>
      </c>
      <c r="N321" s="64">
        <v>4</v>
      </c>
      <c r="O321" s="64">
        <v>0</v>
      </c>
      <c r="P321" s="64">
        <v>0</v>
      </c>
      <c r="Q321" s="64">
        <v>0</v>
      </c>
      <c r="R321" s="64">
        <f t="shared" si="61"/>
        <v>10</v>
      </c>
      <c r="S321" s="64">
        <f t="shared" si="55"/>
        <v>132</v>
      </c>
      <c r="T321" s="65">
        <f t="shared" si="64"/>
        <v>12</v>
      </c>
      <c r="U321" s="64">
        <f t="shared" si="65"/>
        <v>12</v>
      </c>
      <c r="V321" s="66">
        <f t="shared" si="56"/>
        <v>307</v>
      </c>
      <c r="W321" s="19"/>
      <c r="X321" s="20">
        <f t="shared" si="66"/>
        <v>4</v>
      </c>
      <c r="Y321" s="26" t="e">
        <f>K321+L321+#REF!</f>
        <v>#REF!</v>
      </c>
    </row>
    <row r="322" spans="1:25" ht="24">
      <c r="A322" s="62">
        <v>5518</v>
      </c>
      <c r="B322" s="76" t="s">
        <v>525</v>
      </c>
      <c r="C322" s="62" t="s">
        <v>15</v>
      </c>
      <c r="D322" s="63" t="s">
        <v>184</v>
      </c>
      <c r="E322" s="64">
        <v>4</v>
      </c>
      <c r="F322" s="68">
        <v>0</v>
      </c>
      <c r="G322" s="65">
        <v>0</v>
      </c>
      <c r="H322" s="64">
        <v>4</v>
      </c>
      <c r="I322" s="64">
        <f t="shared" si="63"/>
        <v>0</v>
      </c>
      <c r="J322" s="64">
        <f t="shared" si="57"/>
        <v>120</v>
      </c>
      <c r="K322" s="64">
        <v>0</v>
      </c>
      <c r="L322" s="64">
        <v>4</v>
      </c>
      <c r="M322" s="64">
        <v>0</v>
      </c>
      <c r="N322" s="64">
        <v>4</v>
      </c>
      <c r="O322" s="64">
        <v>0</v>
      </c>
      <c r="P322" s="64">
        <v>0</v>
      </c>
      <c r="Q322" s="64">
        <v>0</v>
      </c>
      <c r="R322" s="64">
        <f t="shared" si="61"/>
        <v>20</v>
      </c>
      <c r="S322" s="64">
        <f t="shared" si="55"/>
        <v>132</v>
      </c>
      <c r="T322" s="65">
        <f t="shared" si="64"/>
        <v>12</v>
      </c>
      <c r="U322" s="64">
        <f t="shared" si="65"/>
        <v>12</v>
      </c>
      <c r="V322" s="66">
        <f t="shared" si="56"/>
        <v>308</v>
      </c>
      <c r="W322" s="19"/>
      <c r="X322" s="20">
        <f t="shared" si="66"/>
        <v>4</v>
      </c>
      <c r="Y322" s="26" t="e">
        <f>K322+L322+#REF!</f>
        <v>#REF!</v>
      </c>
    </row>
    <row r="323" spans="1:25" ht="24">
      <c r="A323" s="62">
        <v>5520</v>
      </c>
      <c r="B323" s="76" t="s">
        <v>526</v>
      </c>
      <c r="C323" s="62" t="s">
        <v>92</v>
      </c>
      <c r="D323" s="63" t="s">
        <v>184</v>
      </c>
      <c r="E323" s="64">
        <v>3</v>
      </c>
      <c r="F323" s="68">
        <v>3</v>
      </c>
      <c r="G323" s="65">
        <v>0</v>
      </c>
      <c r="H323" s="64">
        <v>3</v>
      </c>
      <c r="I323" s="64">
        <f t="shared" si="63"/>
        <v>90</v>
      </c>
      <c r="J323" s="64">
        <f t="shared" si="57"/>
        <v>90</v>
      </c>
      <c r="K323" s="64">
        <v>3</v>
      </c>
      <c r="L323" s="64">
        <v>0</v>
      </c>
      <c r="M323" s="64">
        <v>0</v>
      </c>
      <c r="N323" s="64">
        <v>3</v>
      </c>
      <c r="O323" s="64">
        <v>0</v>
      </c>
      <c r="P323" s="64">
        <v>0</v>
      </c>
      <c r="Q323" s="64">
        <v>0</v>
      </c>
      <c r="R323" s="64">
        <f t="shared" si="61"/>
        <v>7.5</v>
      </c>
      <c r="S323" s="64">
        <f t="shared" si="55"/>
        <v>99.000000000000014</v>
      </c>
      <c r="T323" s="65">
        <f t="shared" si="64"/>
        <v>9</v>
      </c>
      <c r="U323" s="64">
        <f t="shared" si="65"/>
        <v>9</v>
      </c>
      <c r="V323" s="66">
        <f t="shared" si="56"/>
        <v>309</v>
      </c>
      <c r="W323" s="19"/>
      <c r="X323" s="20">
        <f t="shared" si="66"/>
        <v>3</v>
      </c>
      <c r="Y323" s="26" t="e">
        <f>K323+L323+#REF!</f>
        <v>#REF!</v>
      </c>
    </row>
    <row r="324" spans="1:25" ht="24">
      <c r="A324" s="62">
        <v>5521</v>
      </c>
      <c r="B324" s="76" t="s">
        <v>527</v>
      </c>
      <c r="C324" s="62" t="s">
        <v>92</v>
      </c>
      <c r="D324" s="63" t="s">
        <v>184</v>
      </c>
      <c r="E324" s="64">
        <v>1</v>
      </c>
      <c r="F324" s="68">
        <v>0</v>
      </c>
      <c r="G324" s="65">
        <v>0</v>
      </c>
      <c r="H324" s="64">
        <v>1</v>
      </c>
      <c r="I324" s="64">
        <f t="shared" si="63"/>
        <v>0</v>
      </c>
      <c r="J324" s="64">
        <f t="shared" si="57"/>
        <v>30</v>
      </c>
      <c r="K324" s="64">
        <v>0</v>
      </c>
      <c r="L324" s="64">
        <v>0</v>
      </c>
      <c r="M324" s="64">
        <v>1</v>
      </c>
      <c r="N324" s="64">
        <v>0</v>
      </c>
      <c r="O324" s="64">
        <v>0</v>
      </c>
      <c r="P324" s="64">
        <v>0</v>
      </c>
      <c r="Q324" s="64">
        <v>1</v>
      </c>
      <c r="R324" s="64">
        <f t="shared" si="61"/>
        <v>6</v>
      </c>
      <c r="S324" s="64">
        <f t="shared" si="55"/>
        <v>33</v>
      </c>
      <c r="T324" s="65">
        <f t="shared" si="64"/>
        <v>3</v>
      </c>
      <c r="U324" s="64">
        <f t="shared" si="65"/>
        <v>3</v>
      </c>
      <c r="V324" s="66">
        <f t="shared" si="56"/>
        <v>310</v>
      </c>
      <c r="W324" s="19"/>
      <c r="X324" s="20">
        <f t="shared" si="66"/>
        <v>1</v>
      </c>
      <c r="Y324" s="26" t="e">
        <f>K324+L324+#REF!</f>
        <v>#REF!</v>
      </c>
    </row>
    <row r="325" spans="1:25" ht="24">
      <c r="A325" s="62">
        <v>5522</v>
      </c>
      <c r="B325" s="76" t="s">
        <v>528</v>
      </c>
      <c r="C325" s="62" t="s">
        <v>92</v>
      </c>
      <c r="D325" s="63" t="s">
        <v>184</v>
      </c>
      <c r="E325" s="64">
        <v>6</v>
      </c>
      <c r="F325" s="68">
        <v>0</v>
      </c>
      <c r="G325" s="65">
        <v>0</v>
      </c>
      <c r="H325" s="64">
        <v>5</v>
      </c>
      <c r="I325" s="64">
        <f t="shared" si="63"/>
        <v>0</v>
      </c>
      <c r="J325" s="64">
        <f t="shared" si="57"/>
        <v>150</v>
      </c>
      <c r="K325" s="64">
        <v>0</v>
      </c>
      <c r="L325" s="64">
        <v>6</v>
      </c>
      <c r="M325" s="64">
        <v>0</v>
      </c>
      <c r="N325" s="64">
        <v>6</v>
      </c>
      <c r="O325" s="64">
        <v>0</v>
      </c>
      <c r="P325" s="64">
        <v>0</v>
      </c>
      <c r="Q325" s="64">
        <v>0</v>
      </c>
      <c r="R325" s="64">
        <f t="shared" si="61"/>
        <v>30</v>
      </c>
      <c r="S325" s="64">
        <f t="shared" si="55"/>
        <v>165</v>
      </c>
      <c r="T325" s="65">
        <f t="shared" si="64"/>
        <v>18</v>
      </c>
      <c r="U325" s="64">
        <f t="shared" si="65"/>
        <v>18</v>
      </c>
      <c r="V325" s="66">
        <f t="shared" si="56"/>
        <v>311</v>
      </c>
      <c r="W325" s="19"/>
      <c r="X325" s="20">
        <f t="shared" si="66"/>
        <v>6</v>
      </c>
      <c r="Y325" s="26" t="e">
        <f>K325+L325+#REF!</f>
        <v>#REF!</v>
      </c>
    </row>
    <row r="326" spans="1:25">
      <c r="A326" s="62">
        <v>5524</v>
      </c>
      <c r="B326" s="76" t="s">
        <v>529</v>
      </c>
      <c r="C326" s="62" t="s">
        <v>92</v>
      </c>
      <c r="D326" s="63" t="s">
        <v>184</v>
      </c>
      <c r="E326" s="64">
        <v>2</v>
      </c>
      <c r="F326" s="68">
        <v>0</v>
      </c>
      <c r="G326" s="65">
        <v>0</v>
      </c>
      <c r="H326" s="64">
        <v>2</v>
      </c>
      <c r="I326" s="64">
        <f t="shared" si="63"/>
        <v>0</v>
      </c>
      <c r="J326" s="64">
        <f t="shared" si="57"/>
        <v>60</v>
      </c>
      <c r="K326" s="64">
        <v>2</v>
      </c>
      <c r="L326" s="64">
        <v>0</v>
      </c>
      <c r="M326" s="64">
        <v>0</v>
      </c>
      <c r="N326" s="64">
        <v>2</v>
      </c>
      <c r="O326" s="64">
        <v>0</v>
      </c>
      <c r="P326" s="64">
        <v>0</v>
      </c>
      <c r="Q326" s="64">
        <v>0</v>
      </c>
      <c r="R326" s="64">
        <f t="shared" si="61"/>
        <v>5</v>
      </c>
      <c r="S326" s="64">
        <f t="shared" si="55"/>
        <v>66</v>
      </c>
      <c r="T326" s="65">
        <f t="shared" si="64"/>
        <v>6</v>
      </c>
      <c r="U326" s="64">
        <f t="shared" si="65"/>
        <v>6</v>
      </c>
      <c r="V326" s="66">
        <f t="shared" si="56"/>
        <v>312</v>
      </c>
      <c r="W326" s="19"/>
      <c r="X326" s="20">
        <f t="shared" si="66"/>
        <v>2</v>
      </c>
      <c r="Y326" s="26" t="e">
        <f>K326+L326+#REF!</f>
        <v>#REF!</v>
      </c>
    </row>
    <row r="327" spans="1:25">
      <c r="A327" s="62">
        <v>5526</v>
      </c>
      <c r="B327" s="76" t="s">
        <v>530</v>
      </c>
      <c r="C327" s="62" t="s">
        <v>17</v>
      </c>
      <c r="D327" s="63" t="s">
        <v>184</v>
      </c>
      <c r="E327" s="64">
        <v>3</v>
      </c>
      <c r="F327" s="68">
        <v>0</v>
      </c>
      <c r="G327" s="65">
        <v>0</v>
      </c>
      <c r="H327" s="64">
        <v>3</v>
      </c>
      <c r="I327" s="64">
        <f t="shared" si="63"/>
        <v>0</v>
      </c>
      <c r="J327" s="64">
        <f t="shared" si="57"/>
        <v>90</v>
      </c>
      <c r="K327" s="64">
        <v>3</v>
      </c>
      <c r="L327" s="64">
        <v>0</v>
      </c>
      <c r="M327" s="64">
        <v>0</v>
      </c>
      <c r="N327" s="64">
        <v>3</v>
      </c>
      <c r="O327" s="64">
        <v>0</v>
      </c>
      <c r="P327" s="64">
        <v>0</v>
      </c>
      <c r="Q327" s="64">
        <v>0</v>
      </c>
      <c r="R327" s="64">
        <f t="shared" si="61"/>
        <v>7.5</v>
      </c>
      <c r="S327" s="64">
        <f t="shared" si="55"/>
        <v>99.000000000000014</v>
      </c>
      <c r="T327" s="65">
        <f t="shared" si="64"/>
        <v>9</v>
      </c>
      <c r="U327" s="64">
        <f t="shared" si="65"/>
        <v>9</v>
      </c>
      <c r="V327" s="66">
        <f t="shared" si="56"/>
        <v>313</v>
      </c>
      <c r="W327" s="19"/>
      <c r="X327" s="20">
        <f t="shared" si="66"/>
        <v>3</v>
      </c>
      <c r="Y327" s="26" t="e">
        <f>K327+L327+#REF!</f>
        <v>#REF!</v>
      </c>
    </row>
    <row r="328" spans="1:25">
      <c r="A328" s="62">
        <v>5527</v>
      </c>
      <c r="B328" s="76" t="s">
        <v>531</v>
      </c>
      <c r="C328" s="62" t="s">
        <v>98</v>
      </c>
      <c r="D328" s="63" t="s">
        <v>184</v>
      </c>
      <c r="E328" s="64">
        <v>3</v>
      </c>
      <c r="F328" s="68">
        <v>0</v>
      </c>
      <c r="G328" s="65">
        <v>0</v>
      </c>
      <c r="H328" s="64">
        <v>3</v>
      </c>
      <c r="I328" s="64">
        <f t="shared" si="63"/>
        <v>0</v>
      </c>
      <c r="J328" s="64">
        <f t="shared" si="57"/>
        <v>90</v>
      </c>
      <c r="K328" s="64">
        <v>0</v>
      </c>
      <c r="L328" s="64">
        <v>3</v>
      </c>
      <c r="M328" s="64">
        <v>0</v>
      </c>
      <c r="N328" s="64">
        <v>3</v>
      </c>
      <c r="O328" s="64">
        <v>0</v>
      </c>
      <c r="P328" s="64">
        <v>0</v>
      </c>
      <c r="Q328" s="64">
        <v>0</v>
      </c>
      <c r="R328" s="64">
        <f t="shared" si="61"/>
        <v>15</v>
      </c>
      <c r="S328" s="64">
        <f t="shared" si="55"/>
        <v>99.000000000000014</v>
      </c>
      <c r="T328" s="65">
        <f t="shared" si="64"/>
        <v>9</v>
      </c>
      <c r="U328" s="64">
        <f t="shared" si="65"/>
        <v>9</v>
      </c>
      <c r="V328" s="66">
        <f t="shared" si="56"/>
        <v>314</v>
      </c>
      <c r="W328" s="19"/>
      <c r="X328" s="20">
        <f t="shared" si="66"/>
        <v>3</v>
      </c>
      <c r="Y328" s="26" t="e">
        <f>K328+L328+#REF!</f>
        <v>#REF!</v>
      </c>
    </row>
    <row r="329" spans="1:25">
      <c r="A329" s="62">
        <v>5530</v>
      </c>
      <c r="B329" s="76" t="s">
        <v>532</v>
      </c>
      <c r="C329" s="62" t="s">
        <v>176</v>
      </c>
      <c r="D329" s="63" t="s">
        <v>184</v>
      </c>
      <c r="E329" s="64">
        <v>3</v>
      </c>
      <c r="F329" s="68">
        <v>3</v>
      </c>
      <c r="G329" s="65">
        <v>0</v>
      </c>
      <c r="H329" s="64">
        <v>3</v>
      </c>
      <c r="I329" s="64">
        <f t="shared" si="63"/>
        <v>90</v>
      </c>
      <c r="J329" s="64">
        <f t="shared" si="57"/>
        <v>90</v>
      </c>
      <c r="K329" s="64">
        <v>3</v>
      </c>
      <c r="L329" s="64">
        <v>0</v>
      </c>
      <c r="M329" s="64">
        <v>0</v>
      </c>
      <c r="N329" s="64">
        <v>3</v>
      </c>
      <c r="O329" s="64">
        <v>0</v>
      </c>
      <c r="P329" s="64">
        <v>0</v>
      </c>
      <c r="Q329" s="64">
        <v>0</v>
      </c>
      <c r="R329" s="64">
        <f t="shared" si="61"/>
        <v>7.5</v>
      </c>
      <c r="S329" s="64">
        <f t="shared" si="55"/>
        <v>99.000000000000014</v>
      </c>
      <c r="T329" s="65">
        <f t="shared" si="64"/>
        <v>9</v>
      </c>
      <c r="U329" s="64">
        <f t="shared" si="65"/>
        <v>9</v>
      </c>
      <c r="V329" s="66">
        <f t="shared" si="56"/>
        <v>315</v>
      </c>
      <c r="W329" s="19"/>
      <c r="X329" s="20">
        <f t="shared" si="66"/>
        <v>3</v>
      </c>
      <c r="Y329" s="26" t="e">
        <f>K329+L329+#REF!</f>
        <v>#REF!</v>
      </c>
    </row>
    <row r="330" spans="1:25">
      <c r="A330" s="62">
        <v>5531</v>
      </c>
      <c r="B330" s="76" t="s">
        <v>533</v>
      </c>
      <c r="C330" s="62" t="s">
        <v>351</v>
      </c>
      <c r="D330" s="63" t="s">
        <v>177</v>
      </c>
      <c r="E330" s="64">
        <v>4</v>
      </c>
      <c r="F330" s="68">
        <v>4</v>
      </c>
      <c r="G330" s="65">
        <v>0</v>
      </c>
      <c r="H330" s="64">
        <v>4</v>
      </c>
      <c r="I330" s="64">
        <f t="shared" ref="I330:I335" si="67">30*((F330*(F330+1))/2)</f>
        <v>300</v>
      </c>
      <c r="J330" s="64">
        <f t="shared" si="57"/>
        <v>120</v>
      </c>
      <c r="K330" s="64">
        <v>4</v>
      </c>
      <c r="L330" s="64">
        <v>0</v>
      </c>
      <c r="M330" s="64">
        <v>0</v>
      </c>
      <c r="N330" s="64">
        <v>4</v>
      </c>
      <c r="O330" s="64">
        <v>0</v>
      </c>
      <c r="P330" s="64">
        <v>0</v>
      </c>
      <c r="Q330" s="64">
        <v>0</v>
      </c>
      <c r="R330" s="64">
        <f t="shared" si="61"/>
        <v>10</v>
      </c>
      <c r="S330" s="64">
        <f t="shared" si="55"/>
        <v>132</v>
      </c>
      <c r="T330" s="65">
        <f t="shared" si="64"/>
        <v>12</v>
      </c>
      <c r="U330" s="64">
        <f t="shared" si="65"/>
        <v>12</v>
      </c>
      <c r="V330" s="66">
        <f t="shared" si="56"/>
        <v>316</v>
      </c>
      <c r="W330" s="19"/>
      <c r="X330" s="20">
        <f t="shared" si="66"/>
        <v>4</v>
      </c>
      <c r="Y330" s="20" t="e">
        <f>K330+L330+#REF!</f>
        <v>#REF!</v>
      </c>
    </row>
    <row r="331" spans="1:25" ht="24">
      <c r="A331" s="62">
        <v>5532</v>
      </c>
      <c r="B331" s="76" t="s">
        <v>534</v>
      </c>
      <c r="C331" s="62" t="s">
        <v>217</v>
      </c>
      <c r="D331" s="63" t="s">
        <v>177</v>
      </c>
      <c r="E331" s="64">
        <v>6</v>
      </c>
      <c r="F331" s="68">
        <v>6</v>
      </c>
      <c r="G331" s="65">
        <v>0</v>
      </c>
      <c r="H331" s="64">
        <v>6</v>
      </c>
      <c r="I331" s="64">
        <f t="shared" si="67"/>
        <v>630</v>
      </c>
      <c r="J331" s="64">
        <f t="shared" si="57"/>
        <v>180</v>
      </c>
      <c r="K331" s="64">
        <v>6</v>
      </c>
      <c r="L331" s="64">
        <v>0</v>
      </c>
      <c r="M331" s="64">
        <v>0</v>
      </c>
      <c r="N331" s="64">
        <v>6</v>
      </c>
      <c r="O331" s="64">
        <v>0</v>
      </c>
      <c r="P331" s="64">
        <v>0</v>
      </c>
      <c r="Q331" s="64">
        <v>0</v>
      </c>
      <c r="R331" s="64">
        <f t="shared" si="61"/>
        <v>15</v>
      </c>
      <c r="S331" s="64">
        <f t="shared" ref="S331:S394" si="68">(J331*1.1)</f>
        <v>198.00000000000003</v>
      </c>
      <c r="T331" s="65">
        <f t="shared" si="64"/>
        <v>18</v>
      </c>
      <c r="U331" s="64">
        <f t="shared" si="65"/>
        <v>18</v>
      </c>
      <c r="V331" s="66">
        <f t="shared" si="56"/>
        <v>317</v>
      </c>
      <c r="W331" s="19"/>
      <c r="X331" s="20">
        <f t="shared" si="66"/>
        <v>6</v>
      </c>
      <c r="Y331" s="20" t="e">
        <f>K331+L331+#REF!</f>
        <v>#REF!</v>
      </c>
    </row>
    <row r="332" spans="1:25" ht="24">
      <c r="A332" s="62">
        <v>5533</v>
      </c>
      <c r="B332" s="76" t="s">
        <v>535</v>
      </c>
      <c r="C332" s="62" t="s">
        <v>36</v>
      </c>
      <c r="D332" s="63" t="s">
        <v>177</v>
      </c>
      <c r="E332" s="64">
        <v>2</v>
      </c>
      <c r="F332" s="68">
        <v>2</v>
      </c>
      <c r="G332" s="65">
        <v>0</v>
      </c>
      <c r="H332" s="64">
        <v>2</v>
      </c>
      <c r="I332" s="64">
        <f t="shared" si="67"/>
        <v>90</v>
      </c>
      <c r="J332" s="64">
        <f t="shared" si="57"/>
        <v>60</v>
      </c>
      <c r="K332" s="64">
        <v>2</v>
      </c>
      <c r="L332" s="64">
        <v>0</v>
      </c>
      <c r="M332" s="64">
        <v>0</v>
      </c>
      <c r="N332" s="64">
        <v>2</v>
      </c>
      <c r="O332" s="64">
        <v>0</v>
      </c>
      <c r="P332" s="64">
        <v>0</v>
      </c>
      <c r="Q332" s="64">
        <v>0</v>
      </c>
      <c r="R332" s="64">
        <f t="shared" si="61"/>
        <v>5</v>
      </c>
      <c r="S332" s="64">
        <f t="shared" si="68"/>
        <v>66</v>
      </c>
      <c r="T332" s="65">
        <f t="shared" si="64"/>
        <v>6</v>
      </c>
      <c r="U332" s="64">
        <f t="shared" si="65"/>
        <v>6</v>
      </c>
      <c r="V332" s="66">
        <f t="shared" si="56"/>
        <v>318</v>
      </c>
      <c r="W332" s="19"/>
      <c r="X332" s="20">
        <f t="shared" si="66"/>
        <v>2</v>
      </c>
      <c r="Y332" s="20" t="e">
        <f>K332+L332+#REF!</f>
        <v>#REF!</v>
      </c>
    </row>
    <row r="333" spans="1:25" ht="24">
      <c r="A333" s="62">
        <v>5537</v>
      </c>
      <c r="B333" s="76" t="s">
        <v>536</v>
      </c>
      <c r="C333" s="62" t="s">
        <v>351</v>
      </c>
      <c r="D333" s="63" t="s">
        <v>177</v>
      </c>
      <c r="E333" s="64">
        <v>5</v>
      </c>
      <c r="F333" s="68">
        <v>5</v>
      </c>
      <c r="G333" s="65">
        <v>0</v>
      </c>
      <c r="H333" s="64">
        <v>5</v>
      </c>
      <c r="I333" s="64">
        <f t="shared" si="67"/>
        <v>450</v>
      </c>
      <c r="J333" s="64">
        <f t="shared" si="57"/>
        <v>150</v>
      </c>
      <c r="K333" s="64">
        <v>5</v>
      </c>
      <c r="L333" s="64">
        <v>0</v>
      </c>
      <c r="M333" s="64">
        <v>0</v>
      </c>
      <c r="N333" s="64">
        <v>5</v>
      </c>
      <c r="O333" s="64">
        <v>0</v>
      </c>
      <c r="P333" s="64">
        <v>0</v>
      </c>
      <c r="Q333" s="64">
        <v>0</v>
      </c>
      <c r="R333" s="64">
        <f t="shared" si="61"/>
        <v>12.5</v>
      </c>
      <c r="S333" s="64">
        <f t="shared" si="68"/>
        <v>165</v>
      </c>
      <c r="T333" s="65">
        <f t="shared" si="64"/>
        <v>15</v>
      </c>
      <c r="U333" s="64">
        <f t="shared" si="65"/>
        <v>15</v>
      </c>
      <c r="V333" s="66">
        <f t="shared" ref="V333:V396" si="69">V332+1</f>
        <v>319</v>
      </c>
      <c r="W333" s="19"/>
      <c r="X333" s="20">
        <f t="shared" si="66"/>
        <v>5</v>
      </c>
      <c r="Y333" s="20" t="e">
        <f>K333+L333+#REF!</f>
        <v>#REF!</v>
      </c>
    </row>
    <row r="334" spans="1:25" ht="24">
      <c r="A334" s="62">
        <v>5538</v>
      </c>
      <c r="B334" s="76" t="s">
        <v>537</v>
      </c>
      <c r="C334" s="62" t="s">
        <v>351</v>
      </c>
      <c r="D334" s="63" t="s">
        <v>177</v>
      </c>
      <c r="E334" s="64">
        <v>2</v>
      </c>
      <c r="F334" s="68">
        <v>2</v>
      </c>
      <c r="G334" s="65">
        <v>0</v>
      </c>
      <c r="H334" s="64">
        <v>2</v>
      </c>
      <c r="I334" s="64">
        <f t="shared" si="67"/>
        <v>90</v>
      </c>
      <c r="J334" s="64">
        <f t="shared" si="57"/>
        <v>60</v>
      </c>
      <c r="K334" s="64">
        <v>2</v>
      </c>
      <c r="L334" s="64">
        <v>0</v>
      </c>
      <c r="M334" s="64">
        <v>0</v>
      </c>
      <c r="N334" s="64">
        <v>2</v>
      </c>
      <c r="O334" s="64">
        <v>0</v>
      </c>
      <c r="P334" s="64">
        <v>0</v>
      </c>
      <c r="Q334" s="64">
        <v>0</v>
      </c>
      <c r="R334" s="64">
        <f t="shared" si="61"/>
        <v>5</v>
      </c>
      <c r="S334" s="64">
        <f t="shared" si="68"/>
        <v>66</v>
      </c>
      <c r="T334" s="65">
        <f t="shared" si="64"/>
        <v>6</v>
      </c>
      <c r="U334" s="64">
        <f t="shared" si="65"/>
        <v>6</v>
      </c>
      <c r="V334" s="66">
        <f t="shared" si="69"/>
        <v>320</v>
      </c>
      <c r="W334" s="19"/>
      <c r="X334" s="20">
        <f t="shared" si="66"/>
        <v>2</v>
      </c>
      <c r="Y334" s="20" t="e">
        <f>K334+L334+#REF!</f>
        <v>#REF!</v>
      </c>
    </row>
    <row r="335" spans="1:25" ht="24">
      <c r="A335" s="62">
        <v>5539</v>
      </c>
      <c r="B335" s="76" t="s">
        <v>538</v>
      </c>
      <c r="C335" s="62" t="s">
        <v>351</v>
      </c>
      <c r="D335" s="63" t="s">
        <v>177</v>
      </c>
      <c r="E335" s="64">
        <v>4</v>
      </c>
      <c r="F335" s="68">
        <v>4</v>
      </c>
      <c r="G335" s="65">
        <v>0</v>
      </c>
      <c r="H335" s="64">
        <v>4</v>
      </c>
      <c r="I335" s="64">
        <f t="shared" si="67"/>
        <v>300</v>
      </c>
      <c r="J335" s="64">
        <f t="shared" si="57"/>
        <v>120</v>
      </c>
      <c r="K335" s="64">
        <v>4</v>
      </c>
      <c r="L335" s="64">
        <v>0</v>
      </c>
      <c r="M335" s="64">
        <v>0</v>
      </c>
      <c r="N335" s="64">
        <v>4</v>
      </c>
      <c r="O335" s="64">
        <v>0</v>
      </c>
      <c r="P335" s="64">
        <v>0</v>
      </c>
      <c r="Q335" s="64">
        <v>0</v>
      </c>
      <c r="R335" s="64">
        <f t="shared" si="61"/>
        <v>10</v>
      </c>
      <c r="S335" s="64">
        <f t="shared" si="68"/>
        <v>132</v>
      </c>
      <c r="T335" s="65">
        <f t="shared" si="64"/>
        <v>12</v>
      </c>
      <c r="U335" s="64">
        <f t="shared" si="65"/>
        <v>12</v>
      </c>
      <c r="V335" s="66">
        <f t="shared" si="69"/>
        <v>321</v>
      </c>
      <c r="W335" s="19"/>
      <c r="X335" s="20">
        <f t="shared" si="66"/>
        <v>4</v>
      </c>
      <c r="Y335" s="20" t="e">
        <f>K335+L335+#REF!</f>
        <v>#REF!</v>
      </c>
    </row>
    <row r="336" spans="1:25">
      <c r="A336" s="62">
        <v>5543</v>
      </c>
      <c r="B336" s="76" t="s">
        <v>539</v>
      </c>
      <c r="C336" s="62" t="s">
        <v>251</v>
      </c>
      <c r="D336" s="63" t="s">
        <v>184</v>
      </c>
      <c r="E336" s="64">
        <v>2</v>
      </c>
      <c r="F336" s="68">
        <v>2</v>
      </c>
      <c r="G336" s="65">
        <v>0</v>
      </c>
      <c r="H336" s="64">
        <v>2</v>
      </c>
      <c r="I336" s="64">
        <f t="shared" si="63"/>
        <v>60</v>
      </c>
      <c r="J336" s="64">
        <f t="shared" si="57"/>
        <v>60</v>
      </c>
      <c r="K336" s="64">
        <v>0</v>
      </c>
      <c r="L336" s="64">
        <v>2</v>
      </c>
      <c r="M336" s="64">
        <v>0</v>
      </c>
      <c r="N336" s="64">
        <v>0</v>
      </c>
      <c r="O336" s="64">
        <v>2</v>
      </c>
      <c r="P336" s="64">
        <v>0</v>
      </c>
      <c r="Q336" s="64">
        <v>0</v>
      </c>
      <c r="R336" s="64">
        <f t="shared" si="61"/>
        <v>10</v>
      </c>
      <c r="S336" s="64">
        <f t="shared" si="68"/>
        <v>66</v>
      </c>
      <c r="T336" s="65">
        <f t="shared" si="64"/>
        <v>6</v>
      </c>
      <c r="U336" s="64">
        <f t="shared" si="65"/>
        <v>6</v>
      </c>
      <c r="V336" s="66">
        <f t="shared" si="69"/>
        <v>322</v>
      </c>
      <c r="W336" s="19"/>
      <c r="X336" s="20">
        <f t="shared" si="66"/>
        <v>2</v>
      </c>
      <c r="Y336" s="26" t="e">
        <f>K336+L336+#REF!</f>
        <v>#REF!</v>
      </c>
    </row>
    <row r="337" spans="1:25" s="41" customFormat="1" ht="24">
      <c r="A337" s="62">
        <v>5545</v>
      </c>
      <c r="B337" s="76" t="s">
        <v>540</v>
      </c>
      <c r="C337" s="62" t="s">
        <v>101</v>
      </c>
      <c r="D337" s="63" t="s">
        <v>184</v>
      </c>
      <c r="E337" s="64">
        <v>9</v>
      </c>
      <c r="F337" s="68">
        <v>8</v>
      </c>
      <c r="G337" s="65">
        <v>0</v>
      </c>
      <c r="H337" s="64">
        <v>8</v>
      </c>
      <c r="I337" s="64">
        <f t="shared" si="63"/>
        <v>240</v>
      </c>
      <c r="J337" s="64">
        <f t="shared" ref="J337:J353" si="70">(H337*30)</f>
        <v>240</v>
      </c>
      <c r="K337" s="64">
        <v>9</v>
      </c>
      <c r="L337" s="64">
        <v>0</v>
      </c>
      <c r="M337" s="64">
        <v>0</v>
      </c>
      <c r="N337" s="64">
        <v>9</v>
      </c>
      <c r="O337" s="64">
        <v>0</v>
      </c>
      <c r="P337" s="64">
        <v>0</v>
      </c>
      <c r="Q337" s="64">
        <v>0</v>
      </c>
      <c r="R337" s="64">
        <f t="shared" si="61"/>
        <v>22.5</v>
      </c>
      <c r="S337" s="64">
        <f t="shared" si="68"/>
        <v>264</v>
      </c>
      <c r="T337" s="65">
        <f t="shared" si="64"/>
        <v>27</v>
      </c>
      <c r="U337" s="64">
        <f t="shared" si="65"/>
        <v>27</v>
      </c>
      <c r="V337" s="66">
        <f t="shared" si="69"/>
        <v>323</v>
      </c>
      <c r="W337" s="38"/>
      <c r="X337" s="39">
        <f t="shared" si="66"/>
        <v>9</v>
      </c>
      <c r="Y337" s="39" t="e">
        <f>K337+L337+#REF!</f>
        <v>#REF!</v>
      </c>
    </row>
    <row r="338" spans="1:25" ht="24">
      <c r="A338" s="62">
        <v>5552</v>
      </c>
      <c r="B338" s="76" t="s">
        <v>541</v>
      </c>
      <c r="C338" s="62" t="s">
        <v>176</v>
      </c>
      <c r="D338" s="63" t="s">
        <v>177</v>
      </c>
      <c r="E338" s="64">
        <v>1</v>
      </c>
      <c r="F338" s="68">
        <v>1</v>
      </c>
      <c r="G338" s="65">
        <v>0</v>
      </c>
      <c r="H338" s="64">
        <v>1</v>
      </c>
      <c r="I338" s="64">
        <f>30*((F338*(F338+1))/2)</f>
        <v>30</v>
      </c>
      <c r="J338" s="64">
        <f t="shared" si="70"/>
        <v>30</v>
      </c>
      <c r="K338" s="64">
        <v>1</v>
      </c>
      <c r="L338" s="64">
        <v>0</v>
      </c>
      <c r="M338" s="64">
        <v>0</v>
      </c>
      <c r="N338" s="64">
        <v>1</v>
      </c>
      <c r="O338" s="64">
        <v>0</v>
      </c>
      <c r="P338" s="64">
        <v>0</v>
      </c>
      <c r="Q338" s="64">
        <v>0</v>
      </c>
      <c r="R338" s="64">
        <f t="shared" si="61"/>
        <v>2.5</v>
      </c>
      <c r="S338" s="64">
        <f t="shared" si="68"/>
        <v>33</v>
      </c>
      <c r="T338" s="65">
        <f t="shared" si="64"/>
        <v>3</v>
      </c>
      <c r="U338" s="64">
        <f t="shared" si="65"/>
        <v>3</v>
      </c>
      <c r="V338" s="66">
        <f t="shared" si="69"/>
        <v>324</v>
      </c>
      <c r="W338" s="19"/>
      <c r="X338" s="20">
        <f t="shared" si="66"/>
        <v>1</v>
      </c>
      <c r="Y338" s="20" t="e">
        <f>K338+L338+#REF!</f>
        <v>#REF!</v>
      </c>
    </row>
    <row r="339" spans="1:25" s="41" customFormat="1" ht="24">
      <c r="A339" s="62">
        <v>5554</v>
      </c>
      <c r="B339" s="76" t="s">
        <v>542</v>
      </c>
      <c r="C339" s="62" t="s">
        <v>77</v>
      </c>
      <c r="D339" s="63" t="s">
        <v>184</v>
      </c>
      <c r="E339" s="64">
        <v>3</v>
      </c>
      <c r="F339" s="68">
        <v>3</v>
      </c>
      <c r="G339" s="65">
        <v>0</v>
      </c>
      <c r="H339" s="64">
        <v>0</v>
      </c>
      <c r="I339" s="64">
        <f t="shared" si="63"/>
        <v>90</v>
      </c>
      <c r="J339" s="64">
        <f t="shared" si="70"/>
        <v>0</v>
      </c>
      <c r="K339" s="64">
        <v>3</v>
      </c>
      <c r="L339" s="64">
        <v>0</v>
      </c>
      <c r="M339" s="64">
        <v>3</v>
      </c>
      <c r="N339" s="64">
        <v>0</v>
      </c>
      <c r="O339" s="64">
        <v>0</v>
      </c>
      <c r="P339" s="64">
        <v>0</v>
      </c>
      <c r="Q339" s="64">
        <v>0</v>
      </c>
      <c r="R339" s="64">
        <f t="shared" si="61"/>
        <v>25.5</v>
      </c>
      <c r="S339" s="64">
        <f t="shared" si="68"/>
        <v>0</v>
      </c>
      <c r="T339" s="65">
        <f t="shared" si="64"/>
        <v>9</v>
      </c>
      <c r="U339" s="64">
        <f t="shared" si="65"/>
        <v>9</v>
      </c>
      <c r="V339" s="66">
        <f t="shared" si="69"/>
        <v>325</v>
      </c>
      <c r="W339" s="38"/>
      <c r="X339" s="39">
        <f t="shared" si="66"/>
        <v>0</v>
      </c>
      <c r="Y339" s="40" t="e">
        <f>K339+L339+#REF!</f>
        <v>#REF!</v>
      </c>
    </row>
    <row r="340" spans="1:25">
      <c r="A340" s="62">
        <v>5564</v>
      </c>
      <c r="B340" s="76" t="s">
        <v>543</v>
      </c>
      <c r="C340" s="62" t="s">
        <v>4</v>
      </c>
      <c r="D340" s="63" t="s">
        <v>184</v>
      </c>
      <c r="E340" s="64">
        <v>4</v>
      </c>
      <c r="F340" s="68">
        <v>0</v>
      </c>
      <c r="G340" s="65">
        <v>0</v>
      </c>
      <c r="H340" s="64">
        <v>1</v>
      </c>
      <c r="I340" s="64">
        <f t="shared" si="63"/>
        <v>0</v>
      </c>
      <c r="J340" s="64">
        <f t="shared" si="70"/>
        <v>30</v>
      </c>
      <c r="K340" s="64">
        <v>0</v>
      </c>
      <c r="L340" s="64">
        <v>4</v>
      </c>
      <c r="M340" s="64">
        <v>0</v>
      </c>
      <c r="N340" s="64">
        <v>4</v>
      </c>
      <c r="O340" s="64">
        <v>0</v>
      </c>
      <c r="P340" s="64">
        <v>0</v>
      </c>
      <c r="Q340" s="64">
        <v>0</v>
      </c>
      <c r="R340" s="64">
        <f t="shared" si="61"/>
        <v>20</v>
      </c>
      <c r="S340" s="64">
        <f t="shared" si="68"/>
        <v>33</v>
      </c>
      <c r="T340" s="65">
        <f t="shared" si="64"/>
        <v>12</v>
      </c>
      <c r="U340" s="64">
        <f t="shared" si="65"/>
        <v>12</v>
      </c>
      <c r="V340" s="66">
        <f t="shared" si="69"/>
        <v>326</v>
      </c>
      <c r="W340" s="19"/>
      <c r="X340" s="20">
        <f t="shared" si="66"/>
        <v>4</v>
      </c>
      <c r="Y340" s="26" t="e">
        <f>K340+L340+#REF!</f>
        <v>#REF!</v>
      </c>
    </row>
    <row r="341" spans="1:25" s="35" customFormat="1" ht="24">
      <c r="A341" s="62">
        <v>5567</v>
      </c>
      <c r="B341" s="76" t="s">
        <v>544</v>
      </c>
      <c r="C341" s="62" t="s">
        <v>92</v>
      </c>
      <c r="D341" s="63" t="s">
        <v>184</v>
      </c>
      <c r="E341" s="64">
        <v>3</v>
      </c>
      <c r="F341" s="68">
        <v>3</v>
      </c>
      <c r="G341" s="65">
        <v>0</v>
      </c>
      <c r="H341" s="64">
        <v>3</v>
      </c>
      <c r="I341" s="64">
        <f t="shared" si="63"/>
        <v>90</v>
      </c>
      <c r="J341" s="64">
        <f t="shared" si="70"/>
        <v>90</v>
      </c>
      <c r="K341" s="64">
        <v>0</v>
      </c>
      <c r="L341" s="64">
        <v>0</v>
      </c>
      <c r="M341" s="64">
        <v>3</v>
      </c>
      <c r="N341" s="64">
        <v>0</v>
      </c>
      <c r="O341" s="64">
        <v>3</v>
      </c>
      <c r="P341" s="64">
        <v>0</v>
      </c>
      <c r="Q341" s="64">
        <v>0</v>
      </c>
      <c r="R341" s="64">
        <f t="shared" si="61"/>
        <v>18</v>
      </c>
      <c r="S341" s="64">
        <f t="shared" si="68"/>
        <v>99.000000000000014</v>
      </c>
      <c r="T341" s="65">
        <f t="shared" si="64"/>
        <v>9</v>
      </c>
      <c r="U341" s="64">
        <f t="shared" si="65"/>
        <v>9</v>
      </c>
      <c r="V341" s="66">
        <f t="shared" si="69"/>
        <v>327</v>
      </c>
      <c r="W341" s="19"/>
      <c r="X341" s="20">
        <f t="shared" si="66"/>
        <v>3</v>
      </c>
      <c r="Y341" s="37" t="e">
        <f>K341+L341+#REF!</f>
        <v>#REF!</v>
      </c>
    </row>
    <row r="342" spans="1:25">
      <c r="A342" s="62">
        <v>5579</v>
      </c>
      <c r="B342" s="76" t="s">
        <v>545</v>
      </c>
      <c r="C342" s="62" t="s">
        <v>176</v>
      </c>
      <c r="D342" s="63" t="s">
        <v>177</v>
      </c>
      <c r="E342" s="64">
        <v>3</v>
      </c>
      <c r="F342" s="68">
        <v>3</v>
      </c>
      <c r="G342" s="65">
        <v>0</v>
      </c>
      <c r="H342" s="64">
        <v>3</v>
      </c>
      <c r="I342" s="64">
        <f>30*((F342*(F342+1))/2)</f>
        <v>180</v>
      </c>
      <c r="J342" s="64">
        <f t="shared" si="70"/>
        <v>90</v>
      </c>
      <c r="K342" s="64">
        <v>3</v>
      </c>
      <c r="L342" s="64">
        <v>0</v>
      </c>
      <c r="M342" s="64">
        <v>0</v>
      </c>
      <c r="N342" s="64">
        <v>3</v>
      </c>
      <c r="O342" s="64">
        <v>0</v>
      </c>
      <c r="P342" s="64">
        <v>0</v>
      </c>
      <c r="Q342" s="64">
        <v>0</v>
      </c>
      <c r="R342" s="64">
        <f t="shared" si="61"/>
        <v>7.5</v>
      </c>
      <c r="S342" s="64">
        <f t="shared" si="68"/>
        <v>99.000000000000014</v>
      </c>
      <c r="T342" s="65">
        <f t="shared" si="64"/>
        <v>9</v>
      </c>
      <c r="U342" s="64">
        <f t="shared" si="65"/>
        <v>9</v>
      </c>
      <c r="V342" s="66">
        <f t="shared" si="69"/>
        <v>328</v>
      </c>
      <c r="W342" s="19"/>
      <c r="X342" s="20">
        <f t="shared" si="66"/>
        <v>3</v>
      </c>
      <c r="Y342" s="20" t="e">
        <f>K342+L342+#REF!</f>
        <v>#REF!</v>
      </c>
    </row>
    <row r="343" spans="1:25" ht="24">
      <c r="A343" s="62">
        <v>5580</v>
      </c>
      <c r="B343" s="76" t="s">
        <v>546</v>
      </c>
      <c r="C343" s="62" t="s">
        <v>101</v>
      </c>
      <c r="D343" s="63" t="s">
        <v>177</v>
      </c>
      <c r="E343" s="64">
        <v>1</v>
      </c>
      <c r="F343" s="68">
        <v>1</v>
      </c>
      <c r="G343" s="65">
        <v>0</v>
      </c>
      <c r="H343" s="64">
        <v>1</v>
      </c>
      <c r="I343" s="64">
        <f>30*((F343*(F343+1))/2)</f>
        <v>30</v>
      </c>
      <c r="J343" s="64">
        <f t="shared" si="70"/>
        <v>30</v>
      </c>
      <c r="K343" s="64">
        <v>1</v>
      </c>
      <c r="L343" s="64">
        <v>0</v>
      </c>
      <c r="M343" s="64">
        <v>0</v>
      </c>
      <c r="N343" s="64">
        <v>1</v>
      </c>
      <c r="O343" s="64">
        <v>0</v>
      </c>
      <c r="P343" s="64">
        <v>0</v>
      </c>
      <c r="Q343" s="64">
        <v>0</v>
      </c>
      <c r="R343" s="64">
        <f t="shared" si="61"/>
        <v>2.5</v>
      </c>
      <c r="S343" s="64">
        <f t="shared" si="68"/>
        <v>33</v>
      </c>
      <c r="T343" s="65">
        <f t="shared" ref="T343:T374" si="71">E343*3</f>
        <v>3</v>
      </c>
      <c r="U343" s="64">
        <f t="shared" ref="U343:U374" si="72">(E343*3)</f>
        <v>3</v>
      </c>
      <c r="V343" s="66">
        <f t="shared" si="69"/>
        <v>329</v>
      </c>
      <c r="W343" s="19"/>
      <c r="X343" s="20">
        <f t="shared" si="66"/>
        <v>1</v>
      </c>
      <c r="Y343" s="20" t="e">
        <f>K343+L343+#REF!</f>
        <v>#REF!</v>
      </c>
    </row>
    <row r="344" spans="1:25">
      <c r="A344" s="62">
        <v>5583</v>
      </c>
      <c r="B344" s="76" t="s">
        <v>547</v>
      </c>
      <c r="C344" s="62" t="s">
        <v>176</v>
      </c>
      <c r="D344" s="63" t="s">
        <v>177</v>
      </c>
      <c r="E344" s="64">
        <v>3</v>
      </c>
      <c r="F344" s="68">
        <v>3</v>
      </c>
      <c r="G344" s="65">
        <v>0</v>
      </c>
      <c r="H344" s="64">
        <v>3</v>
      </c>
      <c r="I344" s="64">
        <f>30*((F344*(F344+1))/2)</f>
        <v>180</v>
      </c>
      <c r="J344" s="64">
        <f t="shared" si="70"/>
        <v>90</v>
      </c>
      <c r="K344" s="64">
        <v>3</v>
      </c>
      <c r="L344" s="64">
        <v>0</v>
      </c>
      <c r="M344" s="64">
        <v>0</v>
      </c>
      <c r="N344" s="64">
        <v>3</v>
      </c>
      <c r="O344" s="64">
        <v>0</v>
      </c>
      <c r="P344" s="64">
        <v>0</v>
      </c>
      <c r="Q344" s="64">
        <v>0</v>
      </c>
      <c r="R344" s="64">
        <f t="shared" si="61"/>
        <v>7.5</v>
      </c>
      <c r="S344" s="64">
        <f t="shared" si="68"/>
        <v>99.000000000000014</v>
      </c>
      <c r="T344" s="65">
        <f t="shared" si="71"/>
        <v>9</v>
      </c>
      <c r="U344" s="64">
        <f t="shared" si="72"/>
        <v>9</v>
      </c>
      <c r="V344" s="66">
        <f t="shared" si="69"/>
        <v>330</v>
      </c>
      <c r="W344" s="19"/>
      <c r="X344" s="20">
        <f t="shared" si="66"/>
        <v>3</v>
      </c>
      <c r="Y344" s="20" t="e">
        <f>K344+L344+#REF!</f>
        <v>#REF!</v>
      </c>
    </row>
    <row r="345" spans="1:25" ht="24">
      <c r="A345" s="62">
        <v>5585</v>
      </c>
      <c r="B345" s="76" t="s">
        <v>548</v>
      </c>
      <c r="C345" s="62" t="s">
        <v>17</v>
      </c>
      <c r="D345" s="63" t="s">
        <v>177</v>
      </c>
      <c r="E345" s="64">
        <v>4</v>
      </c>
      <c r="F345" s="68">
        <v>4</v>
      </c>
      <c r="G345" s="65">
        <v>0</v>
      </c>
      <c r="H345" s="64">
        <v>4</v>
      </c>
      <c r="I345" s="64">
        <f>30*((F345*(F345+1))/2)</f>
        <v>300</v>
      </c>
      <c r="J345" s="64">
        <f t="shared" si="70"/>
        <v>120</v>
      </c>
      <c r="K345" s="64">
        <v>4</v>
      </c>
      <c r="L345" s="64">
        <v>0</v>
      </c>
      <c r="M345" s="64">
        <v>0</v>
      </c>
      <c r="N345" s="64">
        <v>4</v>
      </c>
      <c r="O345" s="64">
        <v>0</v>
      </c>
      <c r="P345" s="64">
        <v>0</v>
      </c>
      <c r="Q345" s="64">
        <v>0</v>
      </c>
      <c r="R345" s="64">
        <f t="shared" si="61"/>
        <v>10</v>
      </c>
      <c r="S345" s="64">
        <f t="shared" si="68"/>
        <v>132</v>
      </c>
      <c r="T345" s="65">
        <f t="shared" si="71"/>
        <v>12</v>
      </c>
      <c r="U345" s="64">
        <f t="shared" si="72"/>
        <v>12</v>
      </c>
      <c r="V345" s="66">
        <f t="shared" si="69"/>
        <v>331</v>
      </c>
      <c r="W345" s="19"/>
      <c r="X345" s="20">
        <f t="shared" si="66"/>
        <v>4</v>
      </c>
      <c r="Y345" s="20" t="e">
        <f>K345+L345+#REF!</f>
        <v>#REF!</v>
      </c>
    </row>
    <row r="346" spans="1:25" ht="24">
      <c r="A346" s="62">
        <v>5588</v>
      </c>
      <c r="B346" s="76" t="s">
        <v>549</v>
      </c>
      <c r="C346" s="62" t="s">
        <v>15</v>
      </c>
      <c r="D346" s="63" t="s">
        <v>184</v>
      </c>
      <c r="E346" s="64">
        <v>1</v>
      </c>
      <c r="F346" s="68">
        <v>0</v>
      </c>
      <c r="G346" s="65">
        <v>0</v>
      </c>
      <c r="H346" s="64">
        <v>1</v>
      </c>
      <c r="I346" s="64">
        <f t="shared" si="63"/>
        <v>0</v>
      </c>
      <c r="J346" s="64">
        <f t="shared" si="70"/>
        <v>30</v>
      </c>
      <c r="K346" s="64">
        <v>0</v>
      </c>
      <c r="L346" s="64">
        <v>1</v>
      </c>
      <c r="M346" s="64">
        <v>0</v>
      </c>
      <c r="N346" s="64">
        <v>1</v>
      </c>
      <c r="O346" s="64">
        <v>0</v>
      </c>
      <c r="P346" s="64">
        <v>0</v>
      </c>
      <c r="Q346" s="64">
        <v>0</v>
      </c>
      <c r="R346" s="64">
        <f t="shared" si="61"/>
        <v>5</v>
      </c>
      <c r="S346" s="64">
        <f t="shared" si="68"/>
        <v>33</v>
      </c>
      <c r="T346" s="65">
        <f t="shared" si="71"/>
        <v>3</v>
      </c>
      <c r="U346" s="64">
        <f t="shared" si="72"/>
        <v>3</v>
      </c>
      <c r="V346" s="66">
        <f t="shared" si="69"/>
        <v>332</v>
      </c>
      <c r="W346" s="19"/>
      <c r="X346" s="20">
        <f t="shared" si="66"/>
        <v>1</v>
      </c>
      <c r="Y346" s="26" t="e">
        <f>K346+L346+#REF!</f>
        <v>#REF!</v>
      </c>
    </row>
    <row r="347" spans="1:25" s="41" customFormat="1" ht="24">
      <c r="A347" s="62">
        <v>5592</v>
      </c>
      <c r="B347" s="76" t="s">
        <v>550</v>
      </c>
      <c r="C347" s="62" t="s">
        <v>63</v>
      </c>
      <c r="D347" s="63" t="s">
        <v>177</v>
      </c>
      <c r="E347" s="64">
        <v>3</v>
      </c>
      <c r="F347" s="68">
        <v>3</v>
      </c>
      <c r="G347" s="65">
        <v>0</v>
      </c>
      <c r="H347" s="64">
        <v>2</v>
      </c>
      <c r="I347" s="64">
        <f>30*((F347*(F347+1))/2)</f>
        <v>180</v>
      </c>
      <c r="J347" s="64">
        <f t="shared" si="70"/>
        <v>60</v>
      </c>
      <c r="K347" s="64">
        <v>3</v>
      </c>
      <c r="L347" s="64">
        <v>0</v>
      </c>
      <c r="M347" s="64">
        <v>0</v>
      </c>
      <c r="N347" s="64">
        <v>3</v>
      </c>
      <c r="O347" s="64">
        <v>0</v>
      </c>
      <c r="P347" s="64">
        <v>0</v>
      </c>
      <c r="Q347" s="64">
        <v>0</v>
      </c>
      <c r="R347" s="64">
        <f t="shared" si="61"/>
        <v>7.5</v>
      </c>
      <c r="S347" s="64">
        <f t="shared" si="68"/>
        <v>66</v>
      </c>
      <c r="T347" s="65">
        <f t="shared" si="71"/>
        <v>9</v>
      </c>
      <c r="U347" s="64">
        <f t="shared" si="72"/>
        <v>9</v>
      </c>
      <c r="V347" s="66">
        <f t="shared" si="69"/>
        <v>333</v>
      </c>
      <c r="W347" s="38"/>
      <c r="X347" s="39">
        <f t="shared" si="66"/>
        <v>3</v>
      </c>
      <c r="Y347" s="40" t="e">
        <f>K347+L347+#REF!</f>
        <v>#REF!</v>
      </c>
    </row>
    <row r="348" spans="1:25" s="41" customFormat="1" ht="24">
      <c r="A348" s="62">
        <v>5593</v>
      </c>
      <c r="B348" s="76" t="s">
        <v>551</v>
      </c>
      <c r="C348" s="62" t="s">
        <v>63</v>
      </c>
      <c r="D348" s="63" t="s">
        <v>177</v>
      </c>
      <c r="E348" s="64">
        <v>2</v>
      </c>
      <c r="F348" s="68">
        <v>1</v>
      </c>
      <c r="G348" s="65">
        <v>0</v>
      </c>
      <c r="H348" s="64">
        <v>1</v>
      </c>
      <c r="I348" s="64">
        <f>30*((F348*(F348+1))/2)</f>
        <v>30</v>
      </c>
      <c r="J348" s="64">
        <f t="shared" si="70"/>
        <v>30</v>
      </c>
      <c r="K348" s="64">
        <v>0</v>
      </c>
      <c r="L348" s="64">
        <v>0</v>
      </c>
      <c r="M348" s="64">
        <v>1</v>
      </c>
      <c r="N348" s="64">
        <v>2</v>
      </c>
      <c r="O348" s="64">
        <v>0</v>
      </c>
      <c r="P348" s="64">
        <v>0</v>
      </c>
      <c r="Q348" s="64">
        <v>0</v>
      </c>
      <c r="R348" s="64">
        <f t="shared" ref="R348:R411" si="73">(K348*2.5)+(L348*5)+(M348*6)</f>
        <v>6</v>
      </c>
      <c r="S348" s="64">
        <f t="shared" si="68"/>
        <v>33</v>
      </c>
      <c r="T348" s="65">
        <f t="shared" si="71"/>
        <v>6</v>
      </c>
      <c r="U348" s="64">
        <f t="shared" si="72"/>
        <v>6</v>
      </c>
      <c r="V348" s="66">
        <f t="shared" si="69"/>
        <v>334</v>
      </c>
      <c r="W348" s="38"/>
      <c r="X348" s="39">
        <f t="shared" si="66"/>
        <v>2</v>
      </c>
      <c r="Y348" s="40" t="e">
        <f>K348+L348+#REF!</f>
        <v>#REF!</v>
      </c>
    </row>
    <row r="349" spans="1:25" ht="24">
      <c r="A349" s="62">
        <v>5598</v>
      </c>
      <c r="B349" s="76" t="s">
        <v>552</v>
      </c>
      <c r="C349" s="62" t="s">
        <v>47</v>
      </c>
      <c r="D349" s="63" t="s">
        <v>184</v>
      </c>
      <c r="E349" s="64">
        <v>1</v>
      </c>
      <c r="F349" s="68">
        <v>0</v>
      </c>
      <c r="G349" s="65">
        <v>0</v>
      </c>
      <c r="H349" s="64">
        <v>1</v>
      </c>
      <c r="I349" s="64">
        <f t="shared" si="63"/>
        <v>0</v>
      </c>
      <c r="J349" s="64">
        <f t="shared" si="70"/>
        <v>30</v>
      </c>
      <c r="K349" s="64">
        <v>0</v>
      </c>
      <c r="L349" s="64">
        <v>1</v>
      </c>
      <c r="M349" s="64">
        <v>0</v>
      </c>
      <c r="N349" s="64">
        <v>1</v>
      </c>
      <c r="O349" s="64">
        <v>0</v>
      </c>
      <c r="P349" s="64">
        <v>0</v>
      </c>
      <c r="Q349" s="64">
        <v>0</v>
      </c>
      <c r="R349" s="64">
        <f t="shared" si="73"/>
        <v>5</v>
      </c>
      <c r="S349" s="64">
        <f t="shared" si="68"/>
        <v>33</v>
      </c>
      <c r="T349" s="65">
        <f t="shared" si="71"/>
        <v>3</v>
      </c>
      <c r="U349" s="64">
        <f t="shared" si="72"/>
        <v>3</v>
      </c>
      <c r="V349" s="66">
        <f t="shared" si="69"/>
        <v>335</v>
      </c>
      <c r="W349" s="19"/>
      <c r="X349" s="20">
        <f t="shared" si="66"/>
        <v>1</v>
      </c>
      <c r="Y349" s="26" t="e">
        <f>K349+L349+#REF!</f>
        <v>#REF!</v>
      </c>
    </row>
    <row r="350" spans="1:25" s="41" customFormat="1" ht="24">
      <c r="A350" s="62">
        <v>5599</v>
      </c>
      <c r="B350" s="76" t="s">
        <v>553</v>
      </c>
      <c r="C350" s="62" t="s">
        <v>47</v>
      </c>
      <c r="D350" s="63" t="s">
        <v>184</v>
      </c>
      <c r="E350" s="64">
        <v>7</v>
      </c>
      <c r="F350" s="68">
        <v>0</v>
      </c>
      <c r="G350" s="65">
        <v>0</v>
      </c>
      <c r="H350" s="64">
        <v>0</v>
      </c>
      <c r="I350" s="64">
        <f t="shared" si="63"/>
        <v>0</v>
      </c>
      <c r="J350" s="64">
        <f t="shared" si="70"/>
        <v>0</v>
      </c>
      <c r="K350" s="64">
        <v>7</v>
      </c>
      <c r="L350" s="64">
        <v>0</v>
      </c>
      <c r="M350" s="64">
        <v>0</v>
      </c>
      <c r="N350" s="64">
        <v>0</v>
      </c>
      <c r="O350" s="64">
        <v>0</v>
      </c>
      <c r="P350" s="64">
        <v>1</v>
      </c>
      <c r="Q350" s="64">
        <v>6</v>
      </c>
      <c r="R350" s="64">
        <f t="shared" si="73"/>
        <v>17.5</v>
      </c>
      <c r="S350" s="64">
        <f t="shared" si="68"/>
        <v>0</v>
      </c>
      <c r="T350" s="65">
        <f t="shared" si="71"/>
        <v>21</v>
      </c>
      <c r="U350" s="64">
        <f t="shared" si="72"/>
        <v>21</v>
      </c>
      <c r="V350" s="66">
        <f t="shared" si="69"/>
        <v>336</v>
      </c>
      <c r="W350" s="38"/>
      <c r="X350" s="39">
        <f t="shared" si="66"/>
        <v>7</v>
      </c>
      <c r="Y350" s="40" t="e">
        <f>K350+L350+#REF!</f>
        <v>#REF!</v>
      </c>
    </row>
    <row r="351" spans="1:25">
      <c r="A351" s="62">
        <v>5603</v>
      </c>
      <c r="B351" s="76" t="s">
        <v>554</v>
      </c>
      <c r="C351" s="62" t="s">
        <v>98</v>
      </c>
      <c r="D351" s="63" t="s">
        <v>184</v>
      </c>
      <c r="E351" s="64">
        <v>8</v>
      </c>
      <c r="F351" s="68">
        <v>0</v>
      </c>
      <c r="G351" s="65">
        <v>0</v>
      </c>
      <c r="H351" s="64">
        <v>7</v>
      </c>
      <c r="I351" s="64">
        <f t="shared" si="63"/>
        <v>0</v>
      </c>
      <c r="J351" s="64">
        <f t="shared" si="70"/>
        <v>210</v>
      </c>
      <c r="K351" s="64">
        <v>0</v>
      </c>
      <c r="L351" s="64">
        <v>8</v>
      </c>
      <c r="M351" s="64">
        <v>0</v>
      </c>
      <c r="N351" s="64">
        <v>8</v>
      </c>
      <c r="O351" s="64">
        <v>0</v>
      </c>
      <c r="P351" s="64">
        <v>0</v>
      </c>
      <c r="Q351" s="64">
        <v>0</v>
      </c>
      <c r="R351" s="64">
        <f t="shared" si="73"/>
        <v>40</v>
      </c>
      <c r="S351" s="64">
        <f t="shared" si="68"/>
        <v>231.00000000000003</v>
      </c>
      <c r="T351" s="65">
        <f t="shared" si="71"/>
        <v>24</v>
      </c>
      <c r="U351" s="64">
        <f t="shared" si="72"/>
        <v>24</v>
      </c>
      <c r="V351" s="66">
        <f t="shared" si="69"/>
        <v>337</v>
      </c>
      <c r="W351" s="19"/>
      <c r="X351" s="20">
        <f t="shared" si="66"/>
        <v>8</v>
      </c>
      <c r="Y351" s="26" t="e">
        <f>K351+L351+#REF!</f>
        <v>#REF!</v>
      </c>
    </row>
    <row r="352" spans="1:25" ht="24">
      <c r="A352" s="62">
        <v>5608</v>
      </c>
      <c r="B352" s="76" t="s">
        <v>555</v>
      </c>
      <c r="C352" s="62" t="s">
        <v>98</v>
      </c>
      <c r="D352" s="63" t="s">
        <v>184</v>
      </c>
      <c r="E352" s="64">
        <v>6</v>
      </c>
      <c r="F352" s="68">
        <v>4</v>
      </c>
      <c r="G352" s="65">
        <v>0</v>
      </c>
      <c r="H352" s="64">
        <v>6</v>
      </c>
      <c r="I352" s="64">
        <f t="shared" si="63"/>
        <v>120</v>
      </c>
      <c r="J352" s="64">
        <f t="shared" si="70"/>
        <v>180</v>
      </c>
      <c r="K352" s="64">
        <v>0</v>
      </c>
      <c r="L352" s="64">
        <v>0</v>
      </c>
      <c r="M352" s="64">
        <v>6</v>
      </c>
      <c r="N352" s="64">
        <v>6</v>
      </c>
      <c r="O352" s="64">
        <v>0</v>
      </c>
      <c r="P352" s="64">
        <v>0</v>
      </c>
      <c r="Q352" s="64">
        <v>0</v>
      </c>
      <c r="R352" s="64">
        <f t="shared" si="73"/>
        <v>36</v>
      </c>
      <c r="S352" s="64">
        <f t="shared" si="68"/>
        <v>198.00000000000003</v>
      </c>
      <c r="T352" s="65">
        <f t="shared" si="71"/>
        <v>18</v>
      </c>
      <c r="U352" s="64">
        <f t="shared" si="72"/>
        <v>18</v>
      </c>
      <c r="V352" s="66">
        <f t="shared" si="69"/>
        <v>338</v>
      </c>
      <c r="W352" s="19"/>
      <c r="X352" s="20">
        <f t="shared" si="66"/>
        <v>6</v>
      </c>
      <c r="Y352" s="26" t="e">
        <f>K352+L352+#REF!</f>
        <v>#REF!</v>
      </c>
    </row>
    <row r="353" spans="1:25" s="41" customFormat="1" ht="24">
      <c r="A353" s="62">
        <v>5609</v>
      </c>
      <c r="B353" s="76" t="s">
        <v>556</v>
      </c>
      <c r="C353" s="62" t="s">
        <v>8</v>
      </c>
      <c r="D353" s="63" t="s">
        <v>184</v>
      </c>
      <c r="E353" s="64">
        <v>2</v>
      </c>
      <c r="F353" s="68">
        <v>0</v>
      </c>
      <c r="G353" s="65">
        <v>0</v>
      </c>
      <c r="H353" s="64">
        <v>2</v>
      </c>
      <c r="I353" s="64">
        <f t="shared" si="63"/>
        <v>0</v>
      </c>
      <c r="J353" s="64">
        <f t="shared" si="70"/>
        <v>60</v>
      </c>
      <c r="K353" s="64">
        <v>2</v>
      </c>
      <c r="L353" s="64">
        <v>0</v>
      </c>
      <c r="M353" s="64">
        <v>0</v>
      </c>
      <c r="N353" s="64">
        <v>2</v>
      </c>
      <c r="O353" s="64">
        <v>0</v>
      </c>
      <c r="P353" s="64">
        <v>0</v>
      </c>
      <c r="Q353" s="64">
        <v>0</v>
      </c>
      <c r="R353" s="64">
        <f t="shared" si="73"/>
        <v>5</v>
      </c>
      <c r="S353" s="64">
        <f t="shared" si="68"/>
        <v>66</v>
      </c>
      <c r="T353" s="65">
        <f t="shared" si="71"/>
        <v>6</v>
      </c>
      <c r="U353" s="64">
        <f t="shared" si="72"/>
        <v>6</v>
      </c>
      <c r="V353" s="66">
        <f t="shared" si="69"/>
        <v>339</v>
      </c>
      <c r="W353" s="38"/>
      <c r="X353" s="39">
        <f t="shared" si="66"/>
        <v>2</v>
      </c>
      <c r="Y353" s="40" t="e">
        <f>K353+L353+#REF!</f>
        <v>#REF!</v>
      </c>
    </row>
    <row r="354" spans="1:25" s="41" customFormat="1" ht="24">
      <c r="A354" s="62">
        <v>5620</v>
      </c>
      <c r="B354" s="76" t="s">
        <v>557</v>
      </c>
      <c r="C354" s="62" t="s">
        <v>125</v>
      </c>
      <c r="D354" s="63" t="s">
        <v>184</v>
      </c>
      <c r="E354" s="64">
        <v>3</v>
      </c>
      <c r="F354" s="68"/>
      <c r="G354" s="65"/>
      <c r="H354" s="64"/>
      <c r="I354" s="64">
        <f t="shared" si="63"/>
        <v>0</v>
      </c>
      <c r="J354" s="64"/>
      <c r="K354" s="64">
        <v>0</v>
      </c>
      <c r="L354" s="64">
        <v>0</v>
      </c>
      <c r="M354" s="64">
        <v>3</v>
      </c>
      <c r="N354" s="64">
        <v>3</v>
      </c>
      <c r="O354" s="64">
        <v>0</v>
      </c>
      <c r="P354" s="64">
        <v>0</v>
      </c>
      <c r="Q354" s="64">
        <v>0</v>
      </c>
      <c r="R354" s="64">
        <f t="shared" si="73"/>
        <v>18</v>
      </c>
      <c r="S354" s="64">
        <f t="shared" si="68"/>
        <v>0</v>
      </c>
      <c r="T354" s="65">
        <f t="shared" si="71"/>
        <v>9</v>
      </c>
      <c r="U354" s="64">
        <f t="shared" si="72"/>
        <v>9</v>
      </c>
      <c r="V354" s="66">
        <f t="shared" si="69"/>
        <v>340</v>
      </c>
      <c r="W354" s="38"/>
      <c r="X354" s="39">
        <f t="shared" si="66"/>
        <v>3</v>
      </c>
      <c r="Y354" s="40"/>
    </row>
    <row r="355" spans="1:25" ht="24">
      <c r="A355" s="62">
        <v>5622</v>
      </c>
      <c r="B355" s="76" t="s">
        <v>558</v>
      </c>
      <c r="C355" s="62" t="s">
        <v>92</v>
      </c>
      <c r="D355" s="63" t="s">
        <v>184</v>
      </c>
      <c r="E355" s="64">
        <v>4</v>
      </c>
      <c r="F355" s="68">
        <v>0</v>
      </c>
      <c r="G355" s="65">
        <v>0</v>
      </c>
      <c r="H355" s="64">
        <v>4</v>
      </c>
      <c r="I355" s="64">
        <f t="shared" si="63"/>
        <v>0</v>
      </c>
      <c r="J355" s="64">
        <f t="shared" ref="J355:J418" si="74">(H355*30)</f>
        <v>120</v>
      </c>
      <c r="K355" s="64">
        <v>4</v>
      </c>
      <c r="L355" s="64">
        <v>0</v>
      </c>
      <c r="M355" s="64">
        <v>0</v>
      </c>
      <c r="N355" s="64">
        <v>4</v>
      </c>
      <c r="O355" s="64">
        <v>0</v>
      </c>
      <c r="P355" s="64">
        <v>0</v>
      </c>
      <c r="Q355" s="64">
        <v>0</v>
      </c>
      <c r="R355" s="64">
        <f t="shared" si="73"/>
        <v>10</v>
      </c>
      <c r="S355" s="64">
        <f t="shared" si="68"/>
        <v>132</v>
      </c>
      <c r="T355" s="65">
        <f t="shared" si="71"/>
        <v>12</v>
      </c>
      <c r="U355" s="64">
        <f t="shared" si="72"/>
        <v>12</v>
      </c>
      <c r="V355" s="66">
        <f t="shared" si="69"/>
        <v>341</v>
      </c>
      <c r="W355" s="19"/>
      <c r="X355" s="20">
        <f t="shared" si="66"/>
        <v>4</v>
      </c>
      <c r="Y355" s="26" t="e">
        <f>K355+L355+#REF!</f>
        <v>#REF!</v>
      </c>
    </row>
    <row r="356" spans="1:25" ht="24">
      <c r="A356" s="62">
        <v>5626</v>
      </c>
      <c r="B356" s="76" t="s">
        <v>559</v>
      </c>
      <c r="C356" s="62" t="s">
        <v>560</v>
      </c>
      <c r="D356" s="63" t="s">
        <v>184</v>
      </c>
      <c r="E356" s="64">
        <v>13</v>
      </c>
      <c r="F356" s="68">
        <v>0</v>
      </c>
      <c r="G356" s="65">
        <v>0</v>
      </c>
      <c r="H356" s="64">
        <v>13</v>
      </c>
      <c r="I356" s="64">
        <f t="shared" si="63"/>
        <v>0</v>
      </c>
      <c r="J356" s="64">
        <f t="shared" si="74"/>
        <v>390</v>
      </c>
      <c r="K356" s="64">
        <v>13</v>
      </c>
      <c r="L356" s="64">
        <v>0</v>
      </c>
      <c r="M356" s="64">
        <v>0</v>
      </c>
      <c r="N356" s="64">
        <v>13</v>
      </c>
      <c r="O356" s="64">
        <v>0</v>
      </c>
      <c r="P356" s="64">
        <v>0</v>
      </c>
      <c r="Q356" s="64">
        <v>0</v>
      </c>
      <c r="R356" s="64">
        <f t="shared" si="73"/>
        <v>32.5</v>
      </c>
      <c r="S356" s="64">
        <f t="shared" si="68"/>
        <v>429.00000000000006</v>
      </c>
      <c r="T356" s="65">
        <f t="shared" si="71"/>
        <v>39</v>
      </c>
      <c r="U356" s="64">
        <f t="shared" si="72"/>
        <v>39</v>
      </c>
      <c r="V356" s="66">
        <f t="shared" si="69"/>
        <v>342</v>
      </c>
      <c r="W356" s="19"/>
      <c r="Y356" s="26"/>
    </row>
    <row r="357" spans="1:25" ht="24">
      <c r="A357" s="62">
        <v>5627</v>
      </c>
      <c r="B357" s="76" t="s">
        <v>561</v>
      </c>
      <c r="C357" s="62" t="s">
        <v>92</v>
      </c>
      <c r="D357" s="63" t="s">
        <v>184</v>
      </c>
      <c r="E357" s="64">
        <v>10</v>
      </c>
      <c r="F357" s="68">
        <v>0</v>
      </c>
      <c r="G357" s="65">
        <v>0</v>
      </c>
      <c r="H357" s="64">
        <v>9</v>
      </c>
      <c r="I357" s="64">
        <f t="shared" si="63"/>
        <v>0</v>
      </c>
      <c r="J357" s="64">
        <f t="shared" si="74"/>
        <v>270</v>
      </c>
      <c r="K357" s="64">
        <v>10</v>
      </c>
      <c r="L357" s="64">
        <v>0</v>
      </c>
      <c r="M357" s="64">
        <v>0</v>
      </c>
      <c r="N357" s="64">
        <v>10</v>
      </c>
      <c r="O357" s="64">
        <v>0</v>
      </c>
      <c r="P357" s="64">
        <v>0</v>
      </c>
      <c r="Q357" s="64">
        <v>0</v>
      </c>
      <c r="R357" s="64">
        <f t="shared" si="73"/>
        <v>25</v>
      </c>
      <c r="S357" s="64">
        <f t="shared" si="68"/>
        <v>297</v>
      </c>
      <c r="T357" s="65">
        <f t="shared" si="71"/>
        <v>30</v>
      </c>
      <c r="U357" s="64">
        <f t="shared" si="72"/>
        <v>30</v>
      </c>
      <c r="V357" s="66">
        <f t="shared" si="69"/>
        <v>343</v>
      </c>
      <c r="W357" s="19"/>
      <c r="X357" s="20">
        <f t="shared" ref="X357:X389" si="75">N357+O357+P357+Q357</f>
        <v>10</v>
      </c>
      <c r="Y357" s="26" t="e">
        <f>K357+L357+#REF!</f>
        <v>#REF!</v>
      </c>
    </row>
    <row r="358" spans="1:25" s="41" customFormat="1" ht="24">
      <c r="A358" s="69">
        <v>5650</v>
      </c>
      <c r="B358" s="76" t="s">
        <v>562</v>
      </c>
      <c r="C358" s="62" t="s">
        <v>66</v>
      </c>
      <c r="D358" s="63" t="s">
        <v>177</v>
      </c>
      <c r="E358" s="64">
        <v>6</v>
      </c>
      <c r="F358" s="68">
        <v>6</v>
      </c>
      <c r="G358" s="65">
        <v>0</v>
      </c>
      <c r="H358" s="64">
        <v>6</v>
      </c>
      <c r="I358" s="64">
        <f>30*((F358*(F358+1))/2)</f>
        <v>630</v>
      </c>
      <c r="J358" s="64">
        <f t="shared" si="74"/>
        <v>180</v>
      </c>
      <c r="K358" s="64">
        <v>6</v>
      </c>
      <c r="L358" s="64">
        <v>0</v>
      </c>
      <c r="M358" s="64">
        <v>0</v>
      </c>
      <c r="N358" s="64">
        <v>6</v>
      </c>
      <c r="O358" s="64">
        <v>0</v>
      </c>
      <c r="P358" s="64">
        <v>0</v>
      </c>
      <c r="Q358" s="64">
        <v>0</v>
      </c>
      <c r="R358" s="64">
        <f t="shared" si="73"/>
        <v>15</v>
      </c>
      <c r="S358" s="64">
        <f t="shared" si="68"/>
        <v>198.00000000000003</v>
      </c>
      <c r="T358" s="65">
        <f t="shared" si="71"/>
        <v>18</v>
      </c>
      <c r="U358" s="64">
        <f t="shared" si="72"/>
        <v>18</v>
      </c>
      <c r="V358" s="66">
        <f t="shared" si="69"/>
        <v>344</v>
      </c>
      <c r="W358" s="38"/>
      <c r="X358" s="39">
        <f t="shared" si="75"/>
        <v>6</v>
      </c>
      <c r="Y358" s="40" t="e">
        <f>K358+L358+#REF!</f>
        <v>#REF!</v>
      </c>
    </row>
    <row r="359" spans="1:25" s="41" customFormat="1" ht="15">
      <c r="A359" s="69">
        <v>5660</v>
      </c>
      <c r="B359" s="76" t="s">
        <v>563</v>
      </c>
      <c r="C359" s="62" t="s">
        <v>125</v>
      </c>
      <c r="D359" s="63" t="s">
        <v>184</v>
      </c>
      <c r="E359" s="64">
        <v>3</v>
      </c>
      <c r="F359" s="68">
        <v>0</v>
      </c>
      <c r="G359" s="65">
        <v>0</v>
      </c>
      <c r="H359" s="64">
        <v>3</v>
      </c>
      <c r="I359" s="64">
        <f t="shared" si="63"/>
        <v>0</v>
      </c>
      <c r="J359" s="64">
        <f t="shared" si="74"/>
        <v>90</v>
      </c>
      <c r="K359" s="64">
        <v>0</v>
      </c>
      <c r="L359" s="64">
        <v>0</v>
      </c>
      <c r="M359" s="64">
        <v>3</v>
      </c>
      <c r="N359" s="64">
        <v>3</v>
      </c>
      <c r="O359" s="64">
        <v>0</v>
      </c>
      <c r="P359" s="64">
        <v>0</v>
      </c>
      <c r="Q359" s="64">
        <v>0</v>
      </c>
      <c r="R359" s="64">
        <f t="shared" si="73"/>
        <v>18</v>
      </c>
      <c r="S359" s="64">
        <f t="shared" si="68"/>
        <v>99.000000000000014</v>
      </c>
      <c r="T359" s="65">
        <f t="shared" si="71"/>
        <v>9</v>
      </c>
      <c r="U359" s="64">
        <f t="shared" si="72"/>
        <v>9</v>
      </c>
      <c r="V359" s="66">
        <f t="shared" si="69"/>
        <v>345</v>
      </c>
      <c r="W359" s="38"/>
      <c r="X359" s="39">
        <f t="shared" si="75"/>
        <v>3</v>
      </c>
      <c r="Y359" s="40" t="e">
        <f>K359+L359+#REF!</f>
        <v>#REF!</v>
      </c>
    </row>
    <row r="360" spans="1:25" ht="24">
      <c r="A360" s="62">
        <v>5685</v>
      </c>
      <c r="B360" s="76" t="s">
        <v>564</v>
      </c>
      <c r="C360" s="62" t="s">
        <v>86</v>
      </c>
      <c r="D360" s="63" t="s">
        <v>184</v>
      </c>
      <c r="E360" s="64">
        <v>6</v>
      </c>
      <c r="F360" s="68">
        <v>0</v>
      </c>
      <c r="G360" s="65">
        <v>0</v>
      </c>
      <c r="H360" s="64">
        <v>6</v>
      </c>
      <c r="I360" s="64">
        <f t="shared" si="63"/>
        <v>0</v>
      </c>
      <c r="J360" s="64">
        <f t="shared" si="74"/>
        <v>180</v>
      </c>
      <c r="K360" s="64">
        <v>6</v>
      </c>
      <c r="L360" s="64">
        <v>0</v>
      </c>
      <c r="M360" s="64">
        <v>0</v>
      </c>
      <c r="N360" s="64">
        <v>6</v>
      </c>
      <c r="O360" s="64">
        <v>0</v>
      </c>
      <c r="P360" s="64">
        <v>0</v>
      </c>
      <c r="Q360" s="64">
        <v>0</v>
      </c>
      <c r="R360" s="64">
        <f t="shared" si="73"/>
        <v>15</v>
      </c>
      <c r="S360" s="64">
        <f t="shared" si="68"/>
        <v>198.00000000000003</v>
      </c>
      <c r="T360" s="65">
        <f t="shared" si="71"/>
        <v>18</v>
      </c>
      <c r="U360" s="64">
        <f t="shared" si="72"/>
        <v>18</v>
      </c>
      <c r="V360" s="66">
        <f t="shared" si="69"/>
        <v>346</v>
      </c>
      <c r="W360" s="19"/>
      <c r="X360" s="20">
        <f t="shared" si="75"/>
        <v>6</v>
      </c>
      <c r="Y360" s="26" t="e">
        <f>K360+L360+#REF!</f>
        <v>#REF!</v>
      </c>
    </row>
    <row r="361" spans="1:25" s="41" customFormat="1" ht="24">
      <c r="A361" s="69">
        <v>5694</v>
      </c>
      <c r="B361" s="76" t="s">
        <v>565</v>
      </c>
      <c r="C361" s="62" t="s">
        <v>63</v>
      </c>
      <c r="D361" s="63" t="s">
        <v>184</v>
      </c>
      <c r="E361" s="64">
        <v>4</v>
      </c>
      <c r="F361" s="68">
        <v>4</v>
      </c>
      <c r="G361" s="65">
        <v>0</v>
      </c>
      <c r="H361" s="64">
        <v>3</v>
      </c>
      <c r="I361" s="64">
        <f t="shared" ref="I361:I421" si="76">(F361*30)+(G361*30)</f>
        <v>120</v>
      </c>
      <c r="J361" s="64">
        <f t="shared" si="74"/>
        <v>90</v>
      </c>
      <c r="K361" s="64">
        <v>0</v>
      </c>
      <c r="L361" s="64">
        <v>0</v>
      </c>
      <c r="M361" s="64">
        <v>4</v>
      </c>
      <c r="N361" s="64">
        <v>0</v>
      </c>
      <c r="O361" s="64">
        <v>4</v>
      </c>
      <c r="P361" s="64">
        <v>0</v>
      </c>
      <c r="Q361" s="64">
        <v>0</v>
      </c>
      <c r="R361" s="64">
        <f t="shared" si="73"/>
        <v>24</v>
      </c>
      <c r="S361" s="64">
        <f t="shared" si="68"/>
        <v>99.000000000000014</v>
      </c>
      <c r="T361" s="65">
        <f t="shared" si="71"/>
        <v>12</v>
      </c>
      <c r="U361" s="64">
        <f t="shared" si="72"/>
        <v>12</v>
      </c>
      <c r="V361" s="66">
        <f t="shared" si="69"/>
        <v>347</v>
      </c>
      <c r="W361" s="38"/>
      <c r="X361" s="39">
        <f t="shared" si="75"/>
        <v>4</v>
      </c>
      <c r="Y361" s="39" t="e">
        <f>K361+L361+#REF!</f>
        <v>#REF!</v>
      </c>
    </row>
    <row r="362" spans="1:25">
      <c r="A362" s="62">
        <v>5706</v>
      </c>
      <c r="B362" s="76" t="s">
        <v>566</v>
      </c>
      <c r="C362" s="62" t="s">
        <v>86</v>
      </c>
      <c r="D362" s="63" t="s">
        <v>177</v>
      </c>
      <c r="E362" s="64">
        <v>1</v>
      </c>
      <c r="F362" s="68">
        <v>1</v>
      </c>
      <c r="G362" s="65">
        <v>0</v>
      </c>
      <c r="H362" s="64">
        <v>1</v>
      </c>
      <c r="I362" s="64">
        <f>30*((F362*(F362+1))/2)</f>
        <v>30</v>
      </c>
      <c r="J362" s="64">
        <f t="shared" si="74"/>
        <v>30</v>
      </c>
      <c r="K362" s="64">
        <v>1</v>
      </c>
      <c r="L362" s="64">
        <v>0</v>
      </c>
      <c r="M362" s="64">
        <v>0</v>
      </c>
      <c r="N362" s="64">
        <v>1</v>
      </c>
      <c r="O362" s="64">
        <v>0</v>
      </c>
      <c r="P362" s="64">
        <v>0</v>
      </c>
      <c r="Q362" s="64">
        <v>0</v>
      </c>
      <c r="R362" s="64">
        <f t="shared" si="73"/>
        <v>2.5</v>
      </c>
      <c r="S362" s="64">
        <f t="shared" si="68"/>
        <v>33</v>
      </c>
      <c r="T362" s="65">
        <f t="shared" si="71"/>
        <v>3</v>
      </c>
      <c r="U362" s="64">
        <f t="shared" si="72"/>
        <v>3</v>
      </c>
      <c r="V362" s="66">
        <f t="shared" si="69"/>
        <v>348</v>
      </c>
      <c r="W362" s="19"/>
      <c r="X362" s="20">
        <f t="shared" si="75"/>
        <v>1</v>
      </c>
      <c r="Y362" s="20" t="e">
        <f>K362+L362+#REF!</f>
        <v>#REF!</v>
      </c>
    </row>
    <row r="363" spans="1:25" s="41" customFormat="1">
      <c r="A363" s="62">
        <v>5708</v>
      </c>
      <c r="B363" s="76" t="s">
        <v>567</v>
      </c>
      <c r="C363" s="62" t="s">
        <v>98</v>
      </c>
      <c r="D363" s="63" t="s">
        <v>568</v>
      </c>
      <c r="E363" s="64">
        <v>14</v>
      </c>
      <c r="F363" s="68">
        <v>6</v>
      </c>
      <c r="G363" s="65">
        <v>0</v>
      </c>
      <c r="H363" s="64">
        <v>14</v>
      </c>
      <c r="I363" s="64">
        <f t="shared" si="76"/>
        <v>180</v>
      </c>
      <c r="J363" s="64">
        <f t="shared" si="74"/>
        <v>420</v>
      </c>
      <c r="K363" s="64">
        <v>0</v>
      </c>
      <c r="L363" s="64">
        <v>0</v>
      </c>
      <c r="M363" s="64">
        <v>14</v>
      </c>
      <c r="N363" s="64">
        <v>0</v>
      </c>
      <c r="O363" s="64">
        <v>14</v>
      </c>
      <c r="P363" s="64">
        <v>0</v>
      </c>
      <c r="Q363" s="64">
        <v>0</v>
      </c>
      <c r="R363" s="64">
        <f t="shared" si="73"/>
        <v>84</v>
      </c>
      <c r="S363" s="64">
        <f t="shared" si="68"/>
        <v>462.00000000000006</v>
      </c>
      <c r="T363" s="65">
        <f t="shared" si="71"/>
        <v>42</v>
      </c>
      <c r="U363" s="64">
        <f t="shared" si="72"/>
        <v>42</v>
      </c>
      <c r="V363" s="66">
        <f t="shared" si="69"/>
        <v>349</v>
      </c>
      <c r="W363" s="38"/>
      <c r="X363" s="39">
        <f t="shared" si="75"/>
        <v>14</v>
      </c>
      <c r="Y363" s="40" t="e">
        <f>K363+L363+#REF!</f>
        <v>#REF!</v>
      </c>
    </row>
    <row r="364" spans="1:25">
      <c r="A364" s="62">
        <v>5710</v>
      </c>
      <c r="B364" s="76" t="s">
        <v>569</v>
      </c>
      <c r="C364" s="62" t="s">
        <v>194</v>
      </c>
      <c r="D364" s="63" t="s">
        <v>184</v>
      </c>
      <c r="E364" s="64">
        <v>10</v>
      </c>
      <c r="F364" s="68">
        <v>0</v>
      </c>
      <c r="G364" s="65">
        <v>0</v>
      </c>
      <c r="H364" s="64">
        <v>10</v>
      </c>
      <c r="I364" s="64">
        <f t="shared" si="76"/>
        <v>0</v>
      </c>
      <c r="J364" s="64">
        <f t="shared" si="74"/>
        <v>300</v>
      </c>
      <c r="K364" s="64">
        <v>10</v>
      </c>
      <c r="L364" s="64">
        <v>0</v>
      </c>
      <c r="M364" s="64">
        <v>0</v>
      </c>
      <c r="N364" s="64">
        <v>10</v>
      </c>
      <c r="O364" s="64">
        <v>0</v>
      </c>
      <c r="P364" s="64">
        <v>0</v>
      </c>
      <c r="Q364" s="64">
        <v>0</v>
      </c>
      <c r="R364" s="64">
        <f t="shared" si="73"/>
        <v>25</v>
      </c>
      <c r="S364" s="64">
        <f t="shared" si="68"/>
        <v>330</v>
      </c>
      <c r="T364" s="65">
        <f t="shared" si="71"/>
        <v>30</v>
      </c>
      <c r="U364" s="64">
        <f t="shared" si="72"/>
        <v>30</v>
      </c>
      <c r="V364" s="66">
        <f t="shared" si="69"/>
        <v>350</v>
      </c>
      <c r="W364" s="19"/>
      <c r="X364" s="20">
        <f t="shared" si="75"/>
        <v>10</v>
      </c>
      <c r="Y364" s="26" t="e">
        <f>K364+L364+#REF!</f>
        <v>#REF!</v>
      </c>
    </row>
    <row r="365" spans="1:25" s="35" customFormat="1">
      <c r="A365" s="62">
        <v>5715</v>
      </c>
      <c r="B365" s="76" t="s">
        <v>570</v>
      </c>
      <c r="C365" s="62" t="s">
        <v>61</v>
      </c>
      <c r="D365" s="63" t="s">
        <v>184</v>
      </c>
      <c r="E365" s="64">
        <v>3</v>
      </c>
      <c r="F365" s="68">
        <v>1</v>
      </c>
      <c r="G365" s="65">
        <v>0</v>
      </c>
      <c r="H365" s="64">
        <v>1</v>
      </c>
      <c r="I365" s="64">
        <f t="shared" si="76"/>
        <v>30</v>
      </c>
      <c r="J365" s="64">
        <f t="shared" si="74"/>
        <v>30</v>
      </c>
      <c r="K365" s="64">
        <v>3</v>
      </c>
      <c r="L365" s="64">
        <v>0</v>
      </c>
      <c r="M365" s="64">
        <v>0</v>
      </c>
      <c r="N365" s="64">
        <v>0</v>
      </c>
      <c r="O365" s="64">
        <v>3</v>
      </c>
      <c r="P365" s="64">
        <v>0</v>
      </c>
      <c r="Q365" s="64">
        <v>0</v>
      </c>
      <c r="R365" s="64">
        <f t="shared" si="73"/>
        <v>7.5</v>
      </c>
      <c r="S365" s="64">
        <f t="shared" si="68"/>
        <v>33</v>
      </c>
      <c r="T365" s="65">
        <f t="shared" si="71"/>
        <v>9</v>
      </c>
      <c r="U365" s="64">
        <f t="shared" si="72"/>
        <v>9</v>
      </c>
      <c r="V365" s="66">
        <f t="shared" si="69"/>
        <v>351</v>
      </c>
      <c r="W365" s="33"/>
      <c r="X365" s="34">
        <f t="shared" si="75"/>
        <v>3</v>
      </c>
      <c r="Y365" s="37" t="e">
        <f>K365+L365+#REF!</f>
        <v>#REF!</v>
      </c>
    </row>
    <row r="366" spans="1:25" ht="24">
      <c r="A366" s="62">
        <v>5716</v>
      </c>
      <c r="B366" s="76" t="s">
        <v>571</v>
      </c>
      <c r="C366" s="62" t="s">
        <v>61</v>
      </c>
      <c r="D366" s="63" t="s">
        <v>177</v>
      </c>
      <c r="E366" s="64">
        <v>2</v>
      </c>
      <c r="F366" s="68">
        <v>2</v>
      </c>
      <c r="G366" s="65">
        <v>0</v>
      </c>
      <c r="H366" s="64">
        <v>2</v>
      </c>
      <c r="I366" s="64">
        <f>30*((F366*(F366+1))/2)</f>
        <v>90</v>
      </c>
      <c r="J366" s="64">
        <f t="shared" si="74"/>
        <v>60</v>
      </c>
      <c r="K366" s="64">
        <v>2</v>
      </c>
      <c r="L366" s="64">
        <v>0</v>
      </c>
      <c r="M366" s="64">
        <v>0</v>
      </c>
      <c r="N366" s="64">
        <v>2</v>
      </c>
      <c r="O366" s="64">
        <v>0</v>
      </c>
      <c r="P366" s="64">
        <v>0</v>
      </c>
      <c r="Q366" s="64">
        <v>0</v>
      </c>
      <c r="R366" s="64">
        <f t="shared" si="73"/>
        <v>5</v>
      </c>
      <c r="S366" s="64">
        <f t="shared" si="68"/>
        <v>66</v>
      </c>
      <c r="T366" s="65">
        <f t="shared" si="71"/>
        <v>6</v>
      </c>
      <c r="U366" s="64">
        <f t="shared" si="72"/>
        <v>6</v>
      </c>
      <c r="V366" s="66">
        <f t="shared" si="69"/>
        <v>352</v>
      </c>
      <c r="W366" s="19"/>
      <c r="X366" s="20">
        <f t="shared" si="75"/>
        <v>2</v>
      </c>
      <c r="Y366" s="20" t="e">
        <f>K366+L366+#REF!</f>
        <v>#REF!</v>
      </c>
    </row>
    <row r="367" spans="1:25" ht="24">
      <c r="A367" s="62">
        <v>5717</v>
      </c>
      <c r="B367" s="76" t="s">
        <v>572</v>
      </c>
      <c r="C367" s="62" t="s">
        <v>61</v>
      </c>
      <c r="D367" s="63" t="s">
        <v>184</v>
      </c>
      <c r="E367" s="64">
        <v>4</v>
      </c>
      <c r="F367" s="68">
        <v>0</v>
      </c>
      <c r="G367" s="65">
        <v>0</v>
      </c>
      <c r="H367" s="64">
        <v>4</v>
      </c>
      <c r="I367" s="64">
        <f t="shared" si="76"/>
        <v>0</v>
      </c>
      <c r="J367" s="64">
        <f t="shared" si="74"/>
        <v>120</v>
      </c>
      <c r="K367" s="64">
        <v>0</v>
      </c>
      <c r="L367" s="64">
        <v>4</v>
      </c>
      <c r="M367" s="64">
        <v>0</v>
      </c>
      <c r="N367" s="64">
        <v>0</v>
      </c>
      <c r="O367" s="64">
        <v>4</v>
      </c>
      <c r="P367" s="64">
        <v>0</v>
      </c>
      <c r="Q367" s="64">
        <v>0</v>
      </c>
      <c r="R367" s="64">
        <f t="shared" si="73"/>
        <v>20</v>
      </c>
      <c r="S367" s="64">
        <f t="shared" si="68"/>
        <v>132</v>
      </c>
      <c r="T367" s="65">
        <f t="shared" si="71"/>
        <v>12</v>
      </c>
      <c r="U367" s="64">
        <f t="shared" si="72"/>
        <v>12</v>
      </c>
      <c r="V367" s="66">
        <f t="shared" si="69"/>
        <v>353</v>
      </c>
      <c r="W367" s="19"/>
      <c r="X367" s="20">
        <f t="shared" si="75"/>
        <v>4</v>
      </c>
      <c r="Y367" s="26" t="e">
        <f>K367+L367+#REF!</f>
        <v>#REF!</v>
      </c>
    </row>
    <row r="368" spans="1:25">
      <c r="A368" s="62">
        <v>5721</v>
      </c>
      <c r="B368" s="76" t="s">
        <v>573</v>
      </c>
      <c r="C368" s="62" t="s">
        <v>22</v>
      </c>
      <c r="D368" s="63" t="s">
        <v>184</v>
      </c>
      <c r="E368" s="64">
        <v>2</v>
      </c>
      <c r="F368" s="68">
        <v>2</v>
      </c>
      <c r="G368" s="65">
        <v>0</v>
      </c>
      <c r="H368" s="64">
        <v>2</v>
      </c>
      <c r="I368" s="64">
        <f t="shared" si="76"/>
        <v>60</v>
      </c>
      <c r="J368" s="64">
        <f t="shared" si="74"/>
        <v>60</v>
      </c>
      <c r="K368" s="64">
        <v>0</v>
      </c>
      <c r="L368" s="64">
        <v>2</v>
      </c>
      <c r="M368" s="64">
        <v>0</v>
      </c>
      <c r="N368" s="64">
        <v>0</v>
      </c>
      <c r="O368" s="64">
        <v>2</v>
      </c>
      <c r="P368" s="64">
        <v>0</v>
      </c>
      <c r="Q368" s="64">
        <v>0</v>
      </c>
      <c r="R368" s="64">
        <f t="shared" si="73"/>
        <v>10</v>
      </c>
      <c r="S368" s="64">
        <f t="shared" si="68"/>
        <v>66</v>
      </c>
      <c r="T368" s="65">
        <f t="shared" si="71"/>
        <v>6</v>
      </c>
      <c r="U368" s="64">
        <f t="shared" si="72"/>
        <v>6</v>
      </c>
      <c r="V368" s="66">
        <f t="shared" si="69"/>
        <v>354</v>
      </c>
      <c r="W368" s="19"/>
      <c r="X368" s="20">
        <f t="shared" si="75"/>
        <v>2</v>
      </c>
      <c r="Y368" s="26" t="e">
        <f>K368+L368+#REF!</f>
        <v>#REF!</v>
      </c>
    </row>
    <row r="369" spans="1:25" ht="24">
      <c r="A369" s="62">
        <v>5722</v>
      </c>
      <c r="B369" s="76" t="s">
        <v>574</v>
      </c>
      <c r="C369" s="62" t="s">
        <v>92</v>
      </c>
      <c r="D369" s="63" t="s">
        <v>184</v>
      </c>
      <c r="E369" s="64">
        <v>1</v>
      </c>
      <c r="F369" s="68">
        <v>0</v>
      </c>
      <c r="G369" s="65">
        <v>0</v>
      </c>
      <c r="H369" s="64">
        <v>1</v>
      </c>
      <c r="I369" s="64">
        <f t="shared" si="76"/>
        <v>0</v>
      </c>
      <c r="J369" s="64">
        <f t="shared" si="74"/>
        <v>30</v>
      </c>
      <c r="K369" s="64">
        <v>0</v>
      </c>
      <c r="L369" s="64">
        <v>1</v>
      </c>
      <c r="M369" s="64">
        <v>0</v>
      </c>
      <c r="N369" s="64">
        <v>0</v>
      </c>
      <c r="O369" s="64">
        <v>1</v>
      </c>
      <c r="P369" s="64">
        <v>0</v>
      </c>
      <c r="Q369" s="64">
        <v>0</v>
      </c>
      <c r="R369" s="64">
        <f t="shared" si="73"/>
        <v>5</v>
      </c>
      <c r="S369" s="64">
        <f t="shared" si="68"/>
        <v>33</v>
      </c>
      <c r="T369" s="65">
        <f t="shared" si="71"/>
        <v>3</v>
      </c>
      <c r="U369" s="64">
        <f t="shared" si="72"/>
        <v>3</v>
      </c>
      <c r="V369" s="66">
        <f t="shared" si="69"/>
        <v>355</v>
      </c>
      <c r="W369" s="19"/>
      <c r="X369" s="20">
        <f t="shared" si="75"/>
        <v>1</v>
      </c>
      <c r="Y369" s="26" t="e">
        <f>K369+L369+#REF!</f>
        <v>#REF!</v>
      </c>
    </row>
    <row r="370" spans="1:25" s="41" customFormat="1" ht="36">
      <c r="A370" s="62">
        <v>5735</v>
      </c>
      <c r="B370" s="76" t="s">
        <v>575</v>
      </c>
      <c r="C370" s="62" t="s">
        <v>22</v>
      </c>
      <c r="D370" s="63" t="s">
        <v>184</v>
      </c>
      <c r="E370" s="64">
        <v>2</v>
      </c>
      <c r="F370" s="68">
        <v>0</v>
      </c>
      <c r="G370" s="65">
        <v>0</v>
      </c>
      <c r="H370" s="64">
        <v>2</v>
      </c>
      <c r="I370" s="64">
        <f t="shared" si="76"/>
        <v>0</v>
      </c>
      <c r="J370" s="64">
        <f t="shared" si="74"/>
        <v>60</v>
      </c>
      <c r="K370" s="64">
        <v>2</v>
      </c>
      <c r="L370" s="64">
        <v>0</v>
      </c>
      <c r="M370" s="64">
        <v>0</v>
      </c>
      <c r="N370" s="64">
        <v>2</v>
      </c>
      <c r="O370" s="64">
        <v>0</v>
      </c>
      <c r="P370" s="64">
        <v>0</v>
      </c>
      <c r="Q370" s="64">
        <v>0</v>
      </c>
      <c r="R370" s="64">
        <f t="shared" si="73"/>
        <v>5</v>
      </c>
      <c r="S370" s="64">
        <f t="shared" si="68"/>
        <v>66</v>
      </c>
      <c r="T370" s="65">
        <f t="shared" si="71"/>
        <v>6</v>
      </c>
      <c r="U370" s="64">
        <f t="shared" si="72"/>
        <v>6</v>
      </c>
      <c r="V370" s="66">
        <f t="shared" si="69"/>
        <v>356</v>
      </c>
      <c r="W370" s="38"/>
      <c r="X370" s="39">
        <f t="shared" si="75"/>
        <v>2</v>
      </c>
      <c r="Y370" s="40" t="e">
        <f>K370+L370+#REF!</f>
        <v>#REF!</v>
      </c>
    </row>
    <row r="371" spans="1:25">
      <c r="A371" s="62">
        <v>5736</v>
      </c>
      <c r="B371" s="76" t="s">
        <v>576</v>
      </c>
      <c r="C371" s="62" t="s">
        <v>4</v>
      </c>
      <c r="D371" s="63" t="s">
        <v>184</v>
      </c>
      <c r="E371" s="64">
        <v>4</v>
      </c>
      <c r="F371" s="68">
        <v>1</v>
      </c>
      <c r="G371" s="65">
        <v>0</v>
      </c>
      <c r="H371" s="64">
        <v>4</v>
      </c>
      <c r="I371" s="64">
        <f t="shared" si="76"/>
        <v>30</v>
      </c>
      <c r="J371" s="64">
        <f t="shared" si="74"/>
        <v>120</v>
      </c>
      <c r="K371" s="64">
        <v>4</v>
      </c>
      <c r="L371" s="64">
        <v>0</v>
      </c>
      <c r="M371" s="64">
        <v>0</v>
      </c>
      <c r="N371" s="64">
        <v>4</v>
      </c>
      <c r="O371" s="64">
        <v>0</v>
      </c>
      <c r="P371" s="64">
        <v>0</v>
      </c>
      <c r="Q371" s="64">
        <v>0</v>
      </c>
      <c r="R371" s="64">
        <f t="shared" si="73"/>
        <v>10</v>
      </c>
      <c r="S371" s="64">
        <f t="shared" si="68"/>
        <v>132</v>
      </c>
      <c r="T371" s="65">
        <f t="shared" si="71"/>
        <v>12</v>
      </c>
      <c r="U371" s="64">
        <f t="shared" si="72"/>
        <v>12</v>
      </c>
      <c r="V371" s="66">
        <f t="shared" si="69"/>
        <v>357</v>
      </c>
      <c r="W371" s="19"/>
      <c r="X371" s="20">
        <f t="shared" si="75"/>
        <v>4</v>
      </c>
      <c r="Y371" s="26" t="e">
        <f>K371+L371+#REF!</f>
        <v>#REF!</v>
      </c>
    </row>
    <row r="372" spans="1:25" ht="24">
      <c r="A372" s="62">
        <v>5745</v>
      </c>
      <c r="B372" s="76" t="s">
        <v>577</v>
      </c>
      <c r="C372" s="62" t="s">
        <v>98</v>
      </c>
      <c r="D372" s="63" t="s">
        <v>184</v>
      </c>
      <c r="E372" s="64">
        <v>2</v>
      </c>
      <c r="F372" s="68">
        <v>0</v>
      </c>
      <c r="G372" s="65">
        <v>0</v>
      </c>
      <c r="H372" s="64">
        <v>2</v>
      </c>
      <c r="I372" s="64">
        <f t="shared" si="76"/>
        <v>0</v>
      </c>
      <c r="J372" s="64">
        <f t="shared" si="74"/>
        <v>60</v>
      </c>
      <c r="K372" s="64">
        <v>0</v>
      </c>
      <c r="L372" s="64">
        <v>2</v>
      </c>
      <c r="M372" s="64">
        <v>0</v>
      </c>
      <c r="N372" s="64">
        <v>2</v>
      </c>
      <c r="O372" s="64">
        <v>0</v>
      </c>
      <c r="P372" s="64">
        <v>0</v>
      </c>
      <c r="Q372" s="64">
        <v>0</v>
      </c>
      <c r="R372" s="64">
        <f t="shared" si="73"/>
        <v>10</v>
      </c>
      <c r="S372" s="64">
        <f t="shared" si="68"/>
        <v>66</v>
      </c>
      <c r="T372" s="65">
        <f t="shared" si="71"/>
        <v>6</v>
      </c>
      <c r="U372" s="64">
        <f t="shared" si="72"/>
        <v>6</v>
      </c>
      <c r="V372" s="66">
        <f t="shared" si="69"/>
        <v>358</v>
      </c>
      <c r="W372" s="19"/>
      <c r="X372" s="20">
        <f t="shared" si="75"/>
        <v>2</v>
      </c>
      <c r="Y372" s="26" t="e">
        <f>K372+L372+#REF!</f>
        <v>#REF!</v>
      </c>
    </row>
    <row r="373" spans="1:25" ht="24">
      <c r="A373" s="62">
        <v>5748</v>
      </c>
      <c r="B373" s="76" t="s">
        <v>578</v>
      </c>
      <c r="C373" s="62" t="s">
        <v>176</v>
      </c>
      <c r="D373" s="63" t="s">
        <v>177</v>
      </c>
      <c r="E373" s="64">
        <v>1</v>
      </c>
      <c r="F373" s="68">
        <v>1</v>
      </c>
      <c r="G373" s="65">
        <v>0</v>
      </c>
      <c r="H373" s="64">
        <v>1</v>
      </c>
      <c r="I373" s="64">
        <f>30*((F373*(F373+1))/2)</f>
        <v>30</v>
      </c>
      <c r="J373" s="64">
        <f t="shared" si="74"/>
        <v>30</v>
      </c>
      <c r="K373" s="64">
        <v>1</v>
      </c>
      <c r="L373" s="64">
        <v>0</v>
      </c>
      <c r="M373" s="64">
        <v>0</v>
      </c>
      <c r="N373" s="64">
        <v>1</v>
      </c>
      <c r="O373" s="64">
        <v>0</v>
      </c>
      <c r="P373" s="64">
        <v>0</v>
      </c>
      <c r="Q373" s="64">
        <v>0</v>
      </c>
      <c r="R373" s="64">
        <f t="shared" si="73"/>
        <v>2.5</v>
      </c>
      <c r="S373" s="64">
        <f t="shared" si="68"/>
        <v>33</v>
      </c>
      <c r="T373" s="65">
        <f t="shared" si="71"/>
        <v>3</v>
      </c>
      <c r="U373" s="64">
        <f t="shared" si="72"/>
        <v>3</v>
      </c>
      <c r="V373" s="66">
        <f t="shared" si="69"/>
        <v>359</v>
      </c>
      <c r="W373" s="19"/>
      <c r="X373" s="20">
        <f t="shared" si="75"/>
        <v>1</v>
      </c>
      <c r="Y373" s="20" t="e">
        <f>K373+L373+#REF!</f>
        <v>#REF!</v>
      </c>
    </row>
    <row r="374" spans="1:25" ht="36">
      <c r="A374" s="62">
        <v>5757</v>
      </c>
      <c r="B374" s="76" t="s">
        <v>579</v>
      </c>
      <c r="C374" s="62" t="s">
        <v>15</v>
      </c>
      <c r="D374" s="63" t="s">
        <v>184</v>
      </c>
      <c r="E374" s="64">
        <v>7</v>
      </c>
      <c r="F374" s="68">
        <v>2</v>
      </c>
      <c r="G374" s="65">
        <v>0</v>
      </c>
      <c r="H374" s="64">
        <v>6</v>
      </c>
      <c r="I374" s="64">
        <f t="shared" si="76"/>
        <v>60</v>
      </c>
      <c r="J374" s="64">
        <f t="shared" si="74"/>
        <v>180</v>
      </c>
      <c r="K374" s="64">
        <v>7</v>
      </c>
      <c r="L374" s="64">
        <v>0</v>
      </c>
      <c r="M374" s="64">
        <v>0</v>
      </c>
      <c r="N374" s="64">
        <v>7</v>
      </c>
      <c r="O374" s="64">
        <v>0</v>
      </c>
      <c r="P374" s="64">
        <v>0</v>
      </c>
      <c r="Q374" s="64">
        <v>0</v>
      </c>
      <c r="R374" s="64">
        <f t="shared" si="73"/>
        <v>17.5</v>
      </c>
      <c r="S374" s="64">
        <f t="shared" si="68"/>
        <v>198.00000000000003</v>
      </c>
      <c r="T374" s="65">
        <f t="shared" si="71"/>
        <v>21</v>
      </c>
      <c r="U374" s="64">
        <f t="shared" si="72"/>
        <v>21</v>
      </c>
      <c r="V374" s="66">
        <f t="shared" si="69"/>
        <v>360</v>
      </c>
      <c r="W374" s="19"/>
      <c r="X374" s="20">
        <f t="shared" si="75"/>
        <v>7</v>
      </c>
      <c r="Y374" s="26" t="e">
        <f>K374+L374+#REF!</f>
        <v>#REF!</v>
      </c>
    </row>
    <row r="375" spans="1:25" ht="24">
      <c r="A375" s="62">
        <v>5761</v>
      </c>
      <c r="B375" s="76" t="s">
        <v>580</v>
      </c>
      <c r="C375" s="62" t="s">
        <v>22</v>
      </c>
      <c r="D375" s="63" t="s">
        <v>184</v>
      </c>
      <c r="E375" s="64">
        <v>1</v>
      </c>
      <c r="F375" s="68">
        <v>0</v>
      </c>
      <c r="G375" s="65">
        <v>0</v>
      </c>
      <c r="H375" s="64">
        <v>1</v>
      </c>
      <c r="I375" s="64">
        <f t="shared" si="76"/>
        <v>0</v>
      </c>
      <c r="J375" s="64">
        <f t="shared" si="74"/>
        <v>30</v>
      </c>
      <c r="K375" s="64">
        <v>1</v>
      </c>
      <c r="L375" s="64">
        <v>0</v>
      </c>
      <c r="M375" s="64">
        <v>0</v>
      </c>
      <c r="N375" s="64">
        <v>1</v>
      </c>
      <c r="O375" s="64">
        <v>0</v>
      </c>
      <c r="P375" s="64">
        <v>0</v>
      </c>
      <c r="Q375" s="64">
        <v>0</v>
      </c>
      <c r="R375" s="64">
        <f t="shared" si="73"/>
        <v>2.5</v>
      </c>
      <c r="S375" s="64">
        <f t="shared" si="68"/>
        <v>33</v>
      </c>
      <c r="T375" s="65">
        <f t="shared" ref="T375:T405" si="77">E375*3</f>
        <v>3</v>
      </c>
      <c r="U375" s="64">
        <f t="shared" ref="U375:U406" si="78">(E375*3)</f>
        <v>3</v>
      </c>
      <c r="V375" s="66">
        <f t="shared" si="69"/>
        <v>361</v>
      </c>
      <c r="W375" s="19"/>
      <c r="X375" s="20">
        <f t="shared" si="75"/>
        <v>1</v>
      </c>
      <c r="Y375" s="26" t="e">
        <f>K375+L375+#REF!</f>
        <v>#REF!</v>
      </c>
    </row>
    <row r="376" spans="1:25">
      <c r="A376" s="62">
        <v>5762</v>
      </c>
      <c r="B376" s="76" t="s">
        <v>581</v>
      </c>
      <c r="C376" s="62" t="s">
        <v>179</v>
      </c>
      <c r="D376" s="63" t="s">
        <v>177</v>
      </c>
      <c r="E376" s="64">
        <v>4</v>
      </c>
      <c r="F376" s="68">
        <v>4</v>
      </c>
      <c r="G376" s="65">
        <v>0</v>
      </c>
      <c r="H376" s="64">
        <v>4</v>
      </c>
      <c r="I376" s="64">
        <f>30*((F376*(F376+1))/2)</f>
        <v>300</v>
      </c>
      <c r="J376" s="64">
        <f t="shared" si="74"/>
        <v>120</v>
      </c>
      <c r="K376" s="64">
        <v>4</v>
      </c>
      <c r="L376" s="64">
        <v>0</v>
      </c>
      <c r="M376" s="64">
        <v>0</v>
      </c>
      <c r="N376" s="64">
        <v>4</v>
      </c>
      <c r="O376" s="64">
        <v>0</v>
      </c>
      <c r="P376" s="64">
        <v>0</v>
      </c>
      <c r="Q376" s="64">
        <v>0</v>
      </c>
      <c r="R376" s="64">
        <f t="shared" si="73"/>
        <v>10</v>
      </c>
      <c r="S376" s="64">
        <f t="shared" si="68"/>
        <v>132</v>
      </c>
      <c r="T376" s="65">
        <f t="shared" si="77"/>
        <v>12</v>
      </c>
      <c r="U376" s="64">
        <f t="shared" si="78"/>
        <v>12</v>
      </c>
      <c r="V376" s="66">
        <f t="shared" si="69"/>
        <v>362</v>
      </c>
      <c r="W376" s="19"/>
      <c r="X376" s="20">
        <f t="shared" si="75"/>
        <v>4</v>
      </c>
      <c r="Y376" s="20" t="e">
        <f>K376+L376+#REF!</f>
        <v>#REF!</v>
      </c>
    </row>
    <row r="377" spans="1:25">
      <c r="A377" s="62">
        <v>5773</v>
      </c>
      <c r="B377" s="76" t="s">
        <v>582</v>
      </c>
      <c r="C377" s="62" t="s">
        <v>144</v>
      </c>
      <c r="D377" s="63" t="s">
        <v>177</v>
      </c>
      <c r="E377" s="64">
        <v>3</v>
      </c>
      <c r="F377" s="68">
        <v>2</v>
      </c>
      <c r="G377" s="65">
        <v>0</v>
      </c>
      <c r="H377" s="64">
        <v>2</v>
      </c>
      <c r="I377" s="64">
        <f>30*((F377*(F377+1))/2)</f>
        <v>90</v>
      </c>
      <c r="J377" s="64">
        <f t="shared" si="74"/>
        <v>60</v>
      </c>
      <c r="K377" s="64">
        <v>1</v>
      </c>
      <c r="L377" s="64">
        <v>0</v>
      </c>
      <c r="M377" s="64">
        <v>0</v>
      </c>
      <c r="N377" s="64">
        <v>3</v>
      </c>
      <c r="O377" s="64">
        <v>0</v>
      </c>
      <c r="P377" s="64">
        <v>0</v>
      </c>
      <c r="Q377" s="64">
        <v>0</v>
      </c>
      <c r="R377" s="64">
        <f t="shared" si="73"/>
        <v>2.5</v>
      </c>
      <c r="S377" s="64">
        <f t="shared" si="68"/>
        <v>66</v>
      </c>
      <c r="T377" s="65">
        <f t="shared" si="77"/>
        <v>9</v>
      </c>
      <c r="U377" s="64">
        <f t="shared" si="78"/>
        <v>9</v>
      </c>
      <c r="V377" s="66">
        <f t="shared" si="69"/>
        <v>363</v>
      </c>
      <c r="W377" s="19"/>
      <c r="X377" s="20">
        <f t="shared" si="75"/>
        <v>3</v>
      </c>
      <c r="Y377" s="20" t="e">
        <f>K377+L377+#REF!</f>
        <v>#REF!</v>
      </c>
    </row>
    <row r="378" spans="1:25">
      <c r="A378" s="62">
        <v>5809</v>
      </c>
      <c r="B378" s="76" t="s">
        <v>583</v>
      </c>
      <c r="C378" s="62" t="s">
        <v>8</v>
      </c>
      <c r="D378" s="63" t="s">
        <v>177</v>
      </c>
      <c r="E378" s="64">
        <v>4</v>
      </c>
      <c r="F378" s="68">
        <v>4</v>
      </c>
      <c r="G378" s="65">
        <v>0</v>
      </c>
      <c r="H378" s="64">
        <v>4</v>
      </c>
      <c r="I378" s="64">
        <f>30*((F378*(F378+1))/2)</f>
        <v>300</v>
      </c>
      <c r="J378" s="64">
        <f t="shared" si="74"/>
        <v>120</v>
      </c>
      <c r="K378" s="64">
        <v>0</v>
      </c>
      <c r="L378" s="64">
        <v>0</v>
      </c>
      <c r="M378" s="64">
        <v>0</v>
      </c>
      <c r="N378" s="64">
        <v>4</v>
      </c>
      <c r="O378" s="64">
        <v>0</v>
      </c>
      <c r="P378" s="64">
        <v>0</v>
      </c>
      <c r="Q378" s="64">
        <v>0</v>
      </c>
      <c r="R378" s="64">
        <f t="shared" si="73"/>
        <v>0</v>
      </c>
      <c r="S378" s="64">
        <f t="shared" si="68"/>
        <v>132</v>
      </c>
      <c r="T378" s="65">
        <f t="shared" si="77"/>
        <v>12</v>
      </c>
      <c r="U378" s="64">
        <f t="shared" si="78"/>
        <v>12</v>
      </c>
      <c r="V378" s="66">
        <f t="shared" si="69"/>
        <v>364</v>
      </c>
      <c r="W378" s="19"/>
      <c r="X378" s="20">
        <f t="shared" si="75"/>
        <v>4</v>
      </c>
      <c r="Y378" s="20" t="e">
        <f>K378+L378+#REF!</f>
        <v>#REF!</v>
      </c>
    </row>
    <row r="379" spans="1:25" ht="24">
      <c r="A379" s="62">
        <v>5810</v>
      </c>
      <c r="B379" s="76" t="s">
        <v>584</v>
      </c>
      <c r="C379" s="62" t="s">
        <v>22</v>
      </c>
      <c r="D379" s="63" t="s">
        <v>177</v>
      </c>
      <c r="E379" s="64">
        <v>3</v>
      </c>
      <c r="F379" s="68">
        <v>3</v>
      </c>
      <c r="G379" s="65">
        <v>0</v>
      </c>
      <c r="H379" s="64">
        <v>3</v>
      </c>
      <c r="I379" s="64">
        <f>30*((F379*(F379+1))/2)</f>
        <v>180</v>
      </c>
      <c r="J379" s="64">
        <f t="shared" si="74"/>
        <v>90</v>
      </c>
      <c r="K379" s="64">
        <v>3</v>
      </c>
      <c r="L379" s="64">
        <v>0</v>
      </c>
      <c r="M379" s="64">
        <v>0</v>
      </c>
      <c r="N379" s="64">
        <v>3</v>
      </c>
      <c r="O379" s="64">
        <v>0</v>
      </c>
      <c r="P379" s="64">
        <v>0</v>
      </c>
      <c r="Q379" s="64">
        <v>0</v>
      </c>
      <c r="R379" s="64">
        <f t="shared" si="73"/>
        <v>7.5</v>
      </c>
      <c r="S379" s="64">
        <f t="shared" si="68"/>
        <v>99.000000000000014</v>
      </c>
      <c r="T379" s="65">
        <f t="shared" si="77"/>
        <v>9</v>
      </c>
      <c r="U379" s="64">
        <f t="shared" si="78"/>
        <v>9</v>
      </c>
      <c r="V379" s="66">
        <f t="shared" si="69"/>
        <v>365</v>
      </c>
      <c r="W379" s="19"/>
      <c r="X379" s="20">
        <f t="shared" si="75"/>
        <v>3</v>
      </c>
      <c r="Y379" s="20" t="e">
        <f>K379+L379+#REF!</f>
        <v>#REF!</v>
      </c>
    </row>
    <row r="380" spans="1:25" ht="24">
      <c r="A380" s="62">
        <v>5811</v>
      </c>
      <c r="B380" s="76" t="s">
        <v>585</v>
      </c>
      <c r="C380" s="62" t="s">
        <v>586</v>
      </c>
      <c r="D380" s="63" t="s">
        <v>184</v>
      </c>
      <c r="E380" s="64">
        <v>7</v>
      </c>
      <c r="F380" s="68">
        <v>7</v>
      </c>
      <c r="G380" s="65">
        <v>0</v>
      </c>
      <c r="H380" s="64">
        <v>7</v>
      </c>
      <c r="I380" s="64">
        <f t="shared" si="76"/>
        <v>210</v>
      </c>
      <c r="J380" s="64">
        <f t="shared" si="74"/>
        <v>210</v>
      </c>
      <c r="K380" s="64">
        <v>7</v>
      </c>
      <c r="L380" s="64">
        <v>0</v>
      </c>
      <c r="M380" s="64">
        <v>0</v>
      </c>
      <c r="N380" s="64">
        <v>7</v>
      </c>
      <c r="O380" s="64">
        <v>0</v>
      </c>
      <c r="P380" s="64">
        <v>0</v>
      </c>
      <c r="Q380" s="64">
        <v>0</v>
      </c>
      <c r="R380" s="64">
        <f t="shared" si="73"/>
        <v>17.5</v>
      </c>
      <c r="S380" s="64">
        <f t="shared" si="68"/>
        <v>231.00000000000003</v>
      </c>
      <c r="T380" s="65">
        <f t="shared" si="77"/>
        <v>21</v>
      </c>
      <c r="U380" s="64">
        <f t="shared" si="78"/>
        <v>21</v>
      </c>
      <c r="V380" s="66">
        <f t="shared" si="69"/>
        <v>366</v>
      </c>
      <c r="W380" s="19"/>
      <c r="X380" s="20">
        <f t="shared" si="75"/>
        <v>7</v>
      </c>
      <c r="Y380" s="26" t="e">
        <f>K380+L380+#REF!</f>
        <v>#REF!</v>
      </c>
    </row>
    <row r="381" spans="1:25" ht="24">
      <c r="A381" s="62">
        <v>5814</v>
      </c>
      <c r="B381" s="76" t="s">
        <v>587</v>
      </c>
      <c r="C381" s="62" t="s">
        <v>125</v>
      </c>
      <c r="D381" s="63" t="s">
        <v>184</v>
      </c>
      <c r="E381" s="64">
        <v>3</v>
      </c>
      <c r="F381" s="68">
        <v>3</v>
      </c>
      <c r="G381" s="65">
        <v>0</v>
      </c>
      <c r="H381" s="64">
        <v>3</v>
      </c>
      <c r="I381" s="64">
        <f t="shared" si="76"/>
        <v>90</v>
      </c>
      <c r="J381" s="64">
        <f t="shared" si="74"/>
        <v>90</v>
      </c>
      <c r="K381" s="64">
        <v>0</v>
      </c>
      <c r="L381" s="64">
        <v>3</v>
      </c>
      <c r="M381" s="64">
        <v>0</v>
      </c>
      <c r="N381" s="64">
        <v>3</v>
      </c>
      <c r="O381" s="64">
        <v>0</v>
      </c>
      <c r="P381" s="64">
        <v>0</v>
      </c>
      <c r="Q381" s="64">
        <v>0</v>
      </c>
      <c r="R381" s="64">
        <f t="shared" si="73"/>
        <v>15</v>
      </c>
      <c r="S381" s="64">
        <f t="shared" si="68"/>
        <v>99.000000000000014</v>
      </c>
      <c r="T381" s="65">
        <f t="shared" si="77"/>
        <v>9</v>
      </c>
      <c r="U381" s="64">
        <f t="shared" si="78"/>
        <v>9</v>
      </c>
      <c r="V381" s="66">
        <f t="shared" si="69"/>
        <v>367</v>
      </c>
      <c r="W381" s="19"/>
      <c r="X381" s="20">
        <f t="shared" si="75"/>
        <v>3</v>
      </c>
      <c r="Y381" s="26" t="e">
        <f>K381+L381+#REF!</f>
        <v>#REF!</v>
      </c>
    </row>
    <row r="382" spans="1:25" ht="24">
      <c r="A382" s="62">
        <v>5816</v>
      </c>
      <c r="B382" s="76" t="s">
        <v>588</v>
      </c>
      <c r="C382" s="62" t="s">
        <v>270</v>
      </c>
      <c r="D382" s="63" t="s">
        <v>177</v>
      </c>
      <c r="E382" s="64">
        <v>1</v>
      </c>
      <c r="F382" s="68">
        <v>1</v>
      </c>
      <c r="G382" s="65">
        <v>0</v>
      </c>
      <c r="H382" s="64">
        <v>1</v>
      </c>
      <c r="I382" s="64">
        <f>30*((F382*(F382+1))/2)</f>
        <v>30</v>
      </c>
      <c r="J382" s="64">
        <f t="shared" si="74"/>
        <v>30</v>
      </c>
      <c r="K382" s="64">
        <v>1</v>
      </c>
      <c r="L382" s="64">
        <v>0</v>
      </c>
      <c r="M382" s="64">
        <v>0</v>
      </c>
      <c r="N382" s="64">
        <v>1</v>
      </c>
      <c r="O382" s="64">
        <v>0</v>
      </c>
      <c r="P382" s="64">
        <v>0</v>
      </c>
      <c r="Q382" s="64">
        <v>0</v>
      </c>
      <c r="R382" s="64">
        <f t="shared" si="73"/>
        <v>2.5</v>
      </c>
      <c r="S382" s="64">
        <f t="shared" si="68"/>
        <v>33</v>
      </c>
      <c r="T382" s="65">
        <f t="shared" si="77"/>
        <v>3</v>
      </c>
      <c r="U382" s="64">
        <f t="shared" si="78"/>
        <v>3</v>
      </c>
      <c r="V382" s="66">
        <f t="shared" si="69"/>
        <v>368</v>
      </c>
      <c r="W382" s="19"/>
      <c r="X382" s="20">
        <f t="shared" si="75"/>
        <v>1</v>
      </c>
      <c r="Y382" s="20" t="e">
        <f>K382+L382+#REF!</f>
        <v>#REF!</v>
      </c>
    </row>
    <row r="383" spans="1:25" s="41" customFormat="1" ht="24">
      <c r="A383" s="62">
        <v>5822</v>
      </c>
      <c r="B383" s="76" t="s">
        <v>589</v>
      </c>
      <c r="C383" s="62" t="s">
        <v>19</v>
      </c>
      <c r="D383" s="63" t="s">
        <v>184</v>
      </c>
      <c r="E383" s="64">
        <v>1</v>
      </c>
      <c r="F383" s="68">
        <v>1</v>
      </c>
      <c r="G383" s="65">
        <v>0</v>
      </c>
      <c r="H383" s="64">
        <v>1</v>
      </c>
      <c r="I383" s="64">
        <f t="shared" si="76"/>
        <v>30</v>
      </c>
      <c r="J383" s="64">
        <f t="shared" si="74"/>
        <v>30</v>
      </c>
      <c r="K383" s="64">
        <v>1</v>
      </c>
      <c r="L383" s="64">
        <v>0</v>
      </c>
      <c r="M383" s="64">
        <v>0</v>
      </c>
      <c r="N383" s="64">
        <v>1</v>
      </c>
      <c r="O383" s="64">
        <v>0</v>
      </c>
      <c r="P383" s="64">
        <v>0</v>
      </c>
      <c r="Q383" s="64">
        <v>0</v>
      </c>
      <c r="R383" s="64">
        <f t="shared" si="73"/>
        <v>2.5</v>
      </c>
      <c r="S383" s="64">
        <f t="shared" si="68"/>
        <v>33</v>
      </c>
      <c r="T383" s="65">
        <f t="shared" si="77"/>
        <v>3</v>
      </c>
      <c r="U383" s="64">
        <f t="shared" si="78"/>
        <v>3</v>
      </c>
      <c r="V383" s="66">
        <f t="shared" si="69"/>
        <v>369</v>
      </c>
      <c r="W383" s="38"/>
      <c r="X383" s="39">
        <f t="shared" si="75"/>
        <v>1</v>
      </c>
      <c r="Y383" s="40" t="e">
        <f>K383+L383+#REF!</f>
        <v>#REF!</v>
      </c>
    </row>
    <row r="384" spans="1:25">
      <c r="A384" s="62">
        <v>5823</v>
      </c>
      <c r="B384" s="76" t="s">
        <v>590</v>
      </c>
      <c r="C384" s="62" t="s">
        <v>22</v>
      </c>
      <c r="D384" s="63" t="s">
        <v>184</v>
      </c>
      <c r="E384" s="64">
        <v>1</v>
      </c>
      <c r="F384" s="68">
        <v>0</v>
      </c>
      <c r="G384" s="65">
        <v>0</v>
      </c>
      <c r="H384" s="64">
        <v>1</v>
      </c>
      <c r="I384" s="64">
        <f t="shared" si="76"/>
        <v>0</v>
      </c>
      <c r="J384" s="64">
        <f t="shared" si="74"/>
        <v>30</v>
      </c>
      <c r="K384" s="64">
        <v>0</v>
      </c>
      <c r="L384" s="64">
        <v>1</v>
      </c>
      <c r="M384" s="64">
        <v>0</v>
      </c>
      <c r="N384" s="64">
        <v>0</v>
      </c>
      <c r="O384" s="64">
        <v>0</v>
      </c>
      <c r="P384" s="64">
        <v>1</v>
      </c>
      <c r="Q384" s="64">
        <v>0</v>
      </c>
      <c r="R384" s="64">
        <f t="shared" si="73"/>
        <v>5</v>
      </c>
      <c r="S384" s="64">
        <f t="shared" si="68"/>
        <v>33</v>
      </c>
      <c r="T384" s="65">
        <f t="shared" si="77"/>
        <v>3</v>
      </c>
      <c r="U384" s="64">
        <f t="shared" si="78"/>
        <v>3</v>
      </c>
      <c r="V384" s="66">
        <f t="shared" si="69"/>
        <v>370</v>
      </c>
      <c r="W384" s="19"/>
      <c r="X384" s="20">
        <f t="shared" si="75"/>
        <v>1</v>
      </c>
      <c r="Y384" s="26" t="e">
        <f>K384+L384+#REF!</f>
        <v>#REF!</v>
      </c>
    </row>
    <row r="385" spans="1:25" ht="24">
      <c r="A385" s="62">
        <v>5825</v>
      </c>
      <c r="B385" s="76" t="s">
        <v>591</v>
      </c>
      <c r="C385" s="62" t="s">
        <v>270</v>
      </c>
      <c r="D385" s="63" t="s">
        <v>177</v>
      </c>
      <c r="E385" s="64">
        <v>7</v>
      </c>
      <c r="F385" s="68">
        <v>7</v>
      </c>
      <c r="G385" s="65">
        <v>0</v>
      </c>
      <c r="H385" s="64">
        <v>7</v>
      </c>
      <c r="I385" s="64">
        <f>30*((F385*(F385+1))/2)</f>
        <v>840</v>
      </c>
      <c r="J385" s="64">
        <f t="shared" si="74"/>
        <v>210</v>
      </c>
      <c r="K385" s="64">
        <v>7</v>
      </c>
      <c r="L385" s="64">
        <v>0</v>
      </c>
      <c r="M385" s="64">
        <v>0</v>
      </c>
      <c r="N385" s="64">
        <v>7</v>
      </c>
      <c r="O385" s="64">
        <v>0</v>
      </c>
      <c r="P385" s="64">
        <v>0</v>
      </c>
      <c r="Q385" s="64">
        <v>0</v>
      </c>
      <c r="R385" s="64">
        <f t="shared" si="73"/>
        <v>17.5</v>
      </c>
      <c r="S385" s="64">
        <f t="shared" si="68"/>
        <v>231.00000000000003</v>
      </c>
      <c r="T385" s="65">
        <f t="shared" si="77"/>
        <v>21</v>
      </c>
      <c r="U385" s="64">
        <f t="shared" si="78"/>
        <v>21</v>
      </c>
      <c r="V385" s="66">
        <f t="shared" si="69"/>
        <v>371</v>
      </c>
      <c r="W385" s="19"/>
      <c r="X385" s="20">
        <f t="shared" si="75"/>
        <v>7</v>
      </c>
      <c r="Y385" s="20" t="e">
        <f>K385+L385+#REF!</f>
        <v>#REF!</v>
      </c>
    </row>
    <row r="386" spans="1:25" ht="24">
      <c r="A386" s="62">
        <v>5826</v>
      </c>
      <c r="B386" s="76" t="s">
        <v>592</v>
      </c>
      <c r="C386" s="62" t="s">
        <v>4</v>
      </c>
      <c r="D386" s="63" t="s">
        <v>184</v>
      </c>
      <c r="E386" s="64">
        <v>4</v>
      </c>
      <c r="F386" s="68">
        <v>4</v>
      </c>
      <c r="G386" s="65">
        <v>0</v>
      </c>
      <c r="H386" s="64">
        <v>4</v>
      </c>
      <c r="I386" s="64">
        <f t="shared" si="76"/>
        <v>120</v>
      </c>
      <c r="J386" s="64">
        <f t="shared" si="74"/>
        <v>120</v>
      </c>
      <c r="K386" s="64">
        <v>4</v>
      </c>
      <c r="L386" s="64">
        <v>0</v>
      </c>
      <c r="M386" s="64">
        <v>0</v>
      </c>
      <c r="N386" s="64">
        <v>4</v>
      </c>
      <c r="O386" s="64">
        <v>0</v>
      </c>
      <c r="P386" s="64">
        <v>0</v>
      </c>
      <c r="Q386" s="64">
        <v>0</v>
      </c>
      <c r="R386" s="64">
        <f t="shared" si="73"/>
        <v>10</v>
      </c>
      <c r="S386" s="64">
        <f t="shared" si="68"/>
        <v>132</v>
      </c>
      <c r="T386" s="65">
        <f t="shared" si="77"/>
        <v>12</v>
      </c>
      <c r="U386" s="64">
        <f t="shared" si="78"/>
        <v>12</v>
      </c>
      <c r="V386" s="66">
        <f t="shared" si="69"/>
        <v>372</v>
      </c>
      <c r="W386" s="19"/>
      <c r="X386" s="20">
        <f t="shared" si="75"/>
        <v>4</v>
      </c>
      <c r="Y386" s="26" t="e">
        <f>K386+L386+#REF!</f>
        <v>#REF!</v>
      </c>
    </row>
    <row r="387" spans="1:25" ht="24">
      <c r="A387" s="62">
        <v>5829</v>
      </c>
      <c r="B387" s="76" t="s">
        <v>593</v>
      </c>
      <c r="C387" s="62" t="s">
        <v>270</v>
      </c>
      <c r="D387" s="63" t="s">
        <v>177</v>
      </c>
      <c r="E387" s="64">
        <v>2</v>
      </c>
      <c r="F387" s="68">
        <v>2</v>
      </c>
      <c r="G387" s="65">
        <v>0</v>
      </c>
      <c r="H387" s="64">
        <v>2</v>
      </c>
      <c r="I387" s="64">
        <f>30*((F387*(F387+1))/2)</f>
        <v>90</v>
      </c>
      <c r="J387" s="64">
        <f t="shared" si="74"/>
        <v>60</v>
      </c>
      <c r="K387" s="64">
        <v>2</v>
      </c>
      <c r="L387" s="64">
        <v>0</v>
      </c>
      <c r="M387" s="64">
        <v>0</v>
      </c>
      <c r="N387" s="64">
        <v>2</v>
      </c>
      <c r="O387" s="64">
        <v>0</v>
      </c>
      <c r="P387" s="64">
        <v>0</v>
      </c>
      <c r="Q387" s="64">
        <v>0</v>
      </c>
      <c r="R387" s="64">
        <f t="shared" si="73"/>
        <v>5</v>
      </c>
      <c r="S387" s="64">
        <f t="shared" si="68"/>
        <v>66</v>
      </c>
      <c r="T387" s="65">
        <f t="shared" si="77"/>
        <v>6</v>
      </c>
      <c r="U387" s="64">
        <f t="shared" si="78"/>
        <v>6</v>
      </c>
      <c r="V387" s="66">
        <f t="shared" si="69"/>
        <v>373</v>
      </c>
      <c r="W387" s="19"/>
      <c r="X387" s="20">
        <f t="shared" si="75"/>
        <v>2</v>
      </c>
      <c r="Y387" s="20" t="e">
        <f>K387+L387+#REF!</f>
        <v>#REF!</v>
      </c>
    </row>
    <row r="388" spans="1:25" ht="24">
      <c r="A388" s="62">
        <v>5830</v>
      </c>
      <c r="B388" s="76" t="s">
        <v>594</v>
      </c>
      <c r="C388" s="62" t="s">
        <v>270</v>
      </c>
      <c r="D388" s="63" t="s">
        <v>177</v>
      </c>
      <c r="E388" s="64">
        <v>3</v>
      </c>
      <c r="F388" s="68">
        <v>3</v>
      </c>
      <c r="G388" s="65">
        <v>0</v>
      </c>
      <c r="H388" s="64">
        <v>3</v>
      </c>
      <c r="I388" s="64">
        <f>30*((F388*(F388+1))/2)</f>
        <v>180</v>
      </c>
      <c r="J388" s="64">
        <f t="shared" si="74"/>
        <v>90</v>
      </c>
      <c r="K388" s="64">
        <v>3</v>
      </c>
      <c r="L388" s="64">
        <v>0</v>
      </c>
      <c r="M388" s="64">
        <v>0</v>
      </c>
      <c r="N388" s="64">
        <v>3</v>
      </c>
      <c r="O388" s="64">
        <v>0</v>
      </c>
      <c r="P388" s="64">
        <v>0</v>
      </c>
      <c r="Q388" s="64">
        <v>0</v>
      </c>
      <c r="R388" s="64">
        <f t="shared" si="73"/>
        <v>7.5</v>
      </c>
      <c r="S388" s="64">
        <f t="shared" si="68"/>
        <v>99.000000000000014</v>
      </c>
      <c r="T388" s="65">
        <f t="shared" si="77"/>
        <v>9</v>
      </c>
      <c r="U388" s="64">
        <f t="shared" si="78"/>
        <v>9</v>
      </c>
      <c r="V388" s="66">
        <f t="shared" si="69"/>
        <v>374</v>
      </c>
      <c r="W388" s="19"/>
      <c r="X388" s="20">
        <f t="shared" si="75"/>
        <v>3</v>
      </c>
      <c r="Y388" s="20" t="e">
        <f>K388+L388+#REF!</f>
        <v>#REF!</v>
      </c>
    </row>
    <row r="389" spans="1:25">
      <c r="A389" s="62">
        <v>5831</v>
      </c>
      <c r="B389" s="76" t="s">
        <v>595</v>
      </c>
      <c r="C389" s="62" t="s">
        <v>17</v>
      </c>
      <c r="D389" s="63" t="s">
        <v>177</v>
      </c>
      <c r="E389" s="64">
        <v>1</v>
      </c>
      <c r="F389" s="68">
        <v>1</v>
      </c>
      <c r="G389" s="65">
        <v>0</v>
      </c>
      <c r="H389" s="64">
        <v>1</v>
      </c>
      <c r="I389" s="64">
        <f>30*((F389*(F389+1))/2)</f>
        <v>30</v>
      </c>
      <c r="J389" s="64">
        <f t="shared" si="74"/>
        <v>30</v>
      </c>
      <c r="K389" s="64">
        <v>1</v>
      </c>
      <c r="L389" s="64">
        <v>0</v>
      </c>
      <c r="M389" s="64">
        <v>0</v>
      </c>
      <c r="N389" s="64">
        <v>1</v>
      </c>
      <c r="O389" s="64">
        <v>0</v>
      </c>
      <c r="P389" s="64">
        <v>0</v>
      </c>
      <c r="Q389" s="64">
        <v>0</v>
      </c>
      <c r="R389" s="64">
        <f t="shared" si="73"/>
        <v>2.5</v>
      </c>
      <c r="S389" s="64">
        <f t="shared" si="68"/>
        <v>33</v>
      </c>
      <c r="T389" s="65">
        <f t="shared" si="77"/>
        <v>3</v>
      </c>
      <c r="U389" s="64">
        <f t="shared" si="78"/>
        <v>3</v>
      </c>
      <c r="V389" s="66">
        <f t="shared" si="69"/>
        <v>375</v>
      </c>
      <c r="W389" s="19"/>
      <c r="X389" s="20">
        <f t="shared" si="75"/>
        <v>1</v>
      </c>
      <c r="Y389" s="20" t="e">
        <f>K389+L389+#REF!</f>
        <v>#REF!</v>
      </c>
    </row>
    <row r="390" spans="1:25" ht="24">
      <c r="A390" s="62">
        <v>5838</v>
      </c>
      <c r="B390" s="76" t="s">
        <v>596</v>
      </c>
      <c r="C390" s="62" t="s">
        <v>597</v>
      </c>
      <c r="D390" s="63" t="s">
        <v>184</v>
      </c>
      <c r="E390" s="64">
        <v>2</v>
      </c>
      <c r="F390" s="68">
        <v>0</v>
      </c>
      <c r="G390" s="65">
        <v>0</v>
      </c>
      <c r="H390" s="64">
        <v>2</v>
      </c>
      <c r="I390" s="64">
        <f t="shared" si="76"/>
        <v>0</v>
      </c>
      <c r="J390" s="64">
        <f t="shared" si="74"/>
        <v>60</v>
      </c>
      <c r="K390" s="64">
        <v>2</v>
      </c>
      <c r="L390" s="64">
        <v>0</v>
      </c>
      <c r="M390" s="64">
        <v>0</v>
      </c>
      <c r="N390" s="64">
        <v>2</v>
      </c>
      <c r="O390" s="64">
        <v>0</v>
      </c>
      <c r="P390" s="64">
        <v>0</v>
      </c>
      <c r="Q390" s="64">
        <v>0</v>
      </c>
      <c r="R390" s="64">
        <f t="shared" si="73"/>
        <v>5</v>
      </c>
      <c r="S390" s="64">
        <f t="shared" si="68"/>
        <v>66</v>
      </c>
      <c r="T390" s="65">
        <f t="shared" si="77"/>
        <v>6</v>
      </c>
      <c r="U390" s="64">
        <f t="shared" si="78"/>
        <v>6</v>
      </c>
      <c r="V390" s="66">
        <f t="shared" si="69"/>
        <v>376</v>
      </c>
      <c r="W390" s="19"/>
    </row>
    <row r="391" spans="1:25" ht="24">
      <c r="A391" s="62">
        <v>5842</v>
      </c>
      <c r="B391" s="76" t="s">
        <v>598</v>
      </c>
      <c r="C391" s="62" t="s">
        <v>98</v>
      </c>
      <c r="D391" s="63" t="s">
        <v>184</v>
      </c>
      <c r="E391" s="65">
        <v>17</v>
      </c>
      <c r="F391" s="67">
        <v>17</v>
      </c>
      <c r="G391" s="65">
        <v>0</v>
      </c>
      <c r="H391" s="65">
        <v>17</v>
      </c>
      <c r="I391" s="64">
        <f t="shared" si="76"/>
        <v>510</v>
      </c>
      <c r="J391" s="65">
        <f t="shared" si="74"/>
        <v>510</v>
      </c>
      <c r="K391" s="64">
        <v>17</v>
      </c>
      <c r="L391" s="64">
        <v>0</v>
      </c>
      <c r="M391" s="64">
        <v>0</v>
      </c>
      <c r="N391" s="64">
        <v>17</v>
      </c>
      <c r="O391" s="64">
        <v>0</v>
      </c>
      <c r="P391" s="64">
        <v>0</v>
      </c>
      <c r="Q391" s="64">
        <v>0</v>
      </c>
      <c r="R391" s="64">
        <f t="shared" si="73"/>
        <v>42.5</v>
      </c>
      <c r="S391" s="64">
        <f t="shared" si="68"/>
        <v>561</v>
      </c>
      <c r="T391" s="65">
        <f t="shared" si="77"/>
        <v>51</v>
      </c>
      <c r="U391" s="64">
        <f t="shared" si="78"/>
        <v>51</v>
      </c>
      <c r="V391" s="66">
        <f t="shared" si="69"/>
        <v>377</v>
      </c>
      <c r="W391" s="19"/>
      <c r="X391" s="20">
        <f t="shared" ref="X391:X412" si="79">N391+O391+P391+Q391</f>
        <v>17</v>
      </c>
      <c r="Y391" s="26" t="e">
        <f>K391+L391+#REF!</f>
        <v>#REF!</v>
      </c>
    </row>
    <row r="392" spans="1:25" ht="24">
      <c r="A392" s="62">
        <v>5846</v>
      </c>
      <c r="B392" s="76" t="s">
        <v>599</v>
      </c>
      <c r="C392" s="62" t="s">
        <v>176</v>
      </c>
      <c r="D392" s="63" t="s">
        <v>184</v>
      </c>
      <c r="E392" s="64">
        <v>2</v>
      </c>
      <c r="F392" s="68">
        <v>2</v>
      </c>
      <c r="G392" s="65">
        <v>0</v>
      </c>
      <c r="H392" s="64">
        <v>2</v>
      </c>
      <c r="I392" s="64">
        <f t="shared" si="76"/>
        <v>60</v>
      </c>
      <c r="J392" s="64">
        <f t="shared" si="74"/>
        <v>60</v>
      </c>
      <c r="K392" s="64">
        <v>2</v>
      </c>
      <c r="L392" s="64">
        <v>0</v>
      </c>
      <c r="M392" s="64">
        <v>0</v>
      </c>
      <c r="N392" s="64">
        <v>2</v>
      </c>
      <c r="O392" s="64">
        <v>0</v>
      </c>
      <c r="P392" s="64">
        <v>0</v>
      </c>
      <c r="Q392" s="64">
        <v>0</v>
      </c>
      <c r="R392" s="64">
        <f t="shared" si="73"/>
        <v>5</v>
      </c>
      <c r="S392" s="64">
        <f t="shared" si="68"/>
        <v>66</v>
      </c>
      <c r="T392" s="65">
        <f t="shared" si="77"/>
        <v>6</v>
      </c>
      <c r="U392" s="64">
        <f t="shared" si="78"/>
        <v>6</v>
      </c>
      <c r="V392" s="66">
        <f t="shared" si="69"/>
        <v>378</v>
      </c>
      <c r="W392" s="19"/>
      <c r="X392" s="20">
        <f t="shared" si="79"/>
        <v>2</v>
      </c>
      <c r="Y392" s="26" t="e">
        <f>K392+L392+#REF!</f>
        <v>#REF!</v>
      </c>
    </row>
    <row r="393" spans="1:25" s="41" customFormat="1" ht="24">
      <c r="A393" s="62">
        <v>5861</v>
      </c>
      <c r="B393" s="76" t="s">
        <v>600</v>
      </c>
      <c r="C393" s="62" t="s">
        <v>601</v>
      </c>
      <c r="D393" s="63" t="s">
        <v>177</v>
      </c>
      <c r="E393" s="64">
        <v>5</v>
      </c>
      <c r="F393" s="68">
        <v>5</v>
      </c>
      <c r="G393" s="65">
        <v>0</v>
      </c>
      <c r="H393" s="64">
        <v>5</v>
      </c>
      <c r="I393" s="64">
        <f>30*((F393*(F393+1))/2)</f>
        <v>450</v>
      </c>
      <c r="J393" s="64">
        <f t="shared" si="74"/>
        <v>150</v>
      </c>
      <c r="K393" s="64">
        <v>5</v>
      </c>
      <c r="L393" s="64">
        <v>0</v>
      </c>
      <c r="M393" s="64">
        <v>0</v>
      </c>
      <c r="N393" s="64">
        <v>0</v>
      </c>
      <c r="O393" s="64">
        <v>5</v>
      </c>
      <c r="P393" s="64">
        <v>0</v>
      </c>
      <c r="Q393" s="64">
        <v>0</v>
      </c>
      <c r="R393" s="64">
        <f t="shared" si="73"/>
        <v>12.5</v>
      </c>
      <c r="S393" s="64">
        <f t="shared" si="68"/>
        <v>165</v>
      </c>
      <c r="T393" s="65">
        <f t="shared" si="77"/>
        <v>15</v>
      </c>
      <c r="U393" s="64">
        <f t="shared" si="78"/>
        <v>15</v>
      </c>
      <c r="V393" s="66">
        <f t="shared" si="69"/>
        <v>379</v>
      </c>
      <c r="W393" s="38"/>
      <c r="X393" s="39">
        <f t="shared" si="79"/>
        <v>5</v>
      </c>
      <c r="Y393" s="40" t="e">
        <f>K393+L393+#REF!</f>
        <v>#REF!</v>
      </c>
    </row>
    <row r="394" spans="1:25">
      <c r="A394" s="62">
        <v>5868</v>
      </c>
      <c r="B394" s="76" t="s">
        <v>602</v>
      </c>
      <c r="C394" s="62" t="s">
        <v>125</v>
      </c>
      <c r="D394" s="63" t="s">
        <v>184</v>
      </c>
      <c r="E394" s="64">
        <v>4</v>
      </c>
      <c r="F394" s="68">
        <v>4</v>
      </c>
      <c r="G394" s="65">
        <v>0</v>
      </c>
      <c r="H394" s="64">
        <v>4</v>
      </c>
      <c r="I394" s="64">
        <f t="shared" si="76"/>
        <v>120</v>
      </c>
      <c r="J394" s="64">
        <f t="shared" si="74"/>
        <v>120</v>
      </c>
      <c r="K394" s="64">
        <v>4</v>
      </c>
      <c r="L394" s="64">
        <v>0</v>
      </c>
      <c r="M394" s="64">
        <v>0</v>
      </c>
      <c r="N394" s="64">
        <v>0</v>
      </c>
      <c r="O394" s="64">
        <v>4</v>
      </c>
      <c r="P394" s="64">
        <v>0</v>
      </c>
      <c r="Q394" s="64">
        <v>0</v>
      </c>
      <c r="R394" s="64">
        <f t="shared" si="73"/>
        <v>10</v>
      </c>
      <c r="S394" s="64">
        <f t="shared" si="68"/>
        <v>132</v>
      </c>
      <c r="T394" s="65">
        <f t="shared" si="77"/>
        <v>12</v>
      </c>
      <c r="U394" s="64">
        <f t="shared" si="78"/>
        <v>12</v>
      </c>
      <c r="V394" s="66">
        <f t="shared" si="69"/>
        <v>380</v>
      </c>
      <c r="W394" s="19"/>
      <c r="X394" s="20">
        <f t="shared" si="79"/>
        <v>4</v>
      </c>
      <c r="Y394" s="26" t="e">
        <f>K394+L394+#REF!</f>
        <v>#REF!</v>
      </c>
    </row>
    <row r="395" spans="1:25" ht="24">
      <c r="A395" s="62">
        <v>5870</v>
      </c>
      <c r="B395" s="76" t="s">
        <v>603</v>
      </c>
      <c r="C395" s="62" t="s">
        <v>125</v>
      </c>
      <c r="D395" s="63" t="s">
        <v>184</v>
      </c>
      <c r="E395" s="64">
        <v>3</v>
      </c>
      <c r="F395" s="68">
        <v>3</v>
      </c>
      <c r="G395" s="65">
        <v>0</v>
      </c>
      <c r="H395" s="64">
        <v>3</v>
      </c>
      <c r="I395" s="64">
        <f t="shared" si="76"/>
        <v>90</v>
      </c>
      <c r="J395" s="64">
        <f t="shared" si="74"/>
        <v>90</v>
      </c>
      <c r="K395" s="64">
        <v>3</v>
      </c>
      <c r="L395" s="64">
        <v>0</v>
      </c>
      <c r="M395" s="64">
        <v>0</v>
      </c>
      <c r="N395" s="64">
        <v>0</v>
      </c>
      <c r="O395" s="64">
        <v>3</v>
      </c>
      <c r="P395" s="64">
        <v>0</v>
      </c>
      <c r="Q395" s="64">
        <v>0</v>
      </c>
      <c r="R395" s="64">
        <f t="shared" si="73"/>
        <v>7.5</v>
      </c>
      <c r="S395" s="64">
        <f t="shared" ref="S395:S422" si="80">(J395*1.1)</f>
        <v>99.000000000000014</v>
      </c>
      <c r="T395" s="65">
        <f t="shared" si="77"/>
        <v>9</v>
      </c>
      <c r="U395" s="64">
        <f t="shared" si="78"/>
        <v>9</v>
      </c>
      <c r="V395" s="66">
        <f t="shared" si="69"/>
        <v>381</v>
      </c>
      <c r="W395" s="19"/>
      <c r="X395" s="20">
        <f t="shared" si="79"/>
        <v>3</v>
      </c>
      <c r="Y395" s="26" t="e">
        <f>K395+L395+#REF!</f>
        <v>#REF!</v>
      </c>
    </row>
    <row r="396" spans="1:25">
      <c r="A396" s="62">
        <v>5871</v>
      </c>
      <c r="B396" s="76" t="s">
        <v>604</v>
      </c>
      <c r="C396" s="62" t="s">
        <v>125</v>
      </c>
      <c r="D396" s="63" t="s">
        <v>177</v>
      </c>
      <c r="E396" s="64">
        <v>4</v>
      </c>
      <c r="F396" s="68">
        <v>4</v>
      </c>
      <c r="G396" s="65">
        <v>0</v>
      </c>
      <c r="H396" s="64">
        <v>4</v>
      </c>
      <c r="I396" s="64">
        <f>30*((F396*(F396+1))/2)</f>
        <v>300</v>
      </c>
      <c r="J396" s="64">
        <f t="shared" si="74"/>
        <v>120</v>
      </c>
      <c r="K396" s="64">
        <v>4</v>
      </c>
      <c r="L396" s="64">
        <v>0</v>
      </c>
      <c r="M396" s="64">
        <v>0</v>
      </c>
      <c r="N396" s="64">
        <v>4</v>
      </c>
      <c r="O396" s="64">
        <v>0</v>
      </c>
      <c r="P396" s="64">
        <v>0</v>
      </c>
      <c r="Q396" s="64">
        <v>0</v>
      </c>
      <c r="R396" s="64">
        <f t="shared" si="73"/>
        <v>10</v>
      </c>
      <c r="S396" s="64">
        <f t="shared" si="80"/>
        <v>132</v>
      </c>
      <c r="T396" s="65">
        <f t="shared" si="77"/>
        <v>12</v>
      </c>
      <c r="U396" s="64">
        <f t="shared" si="78"/>
        <v>12</v>
      </c>
      <c r="V396" s="66">
        <f t="shared" si="69"/>
        <v>382</v>
      </c>
      <c r="W396" s="19"/>
      <c r="X396" s="20">
        <f t="shared" si="79"/>
        <v>4</v>
      </c>
      <c r="Y396" s="20" t="e">
        <f>K396+L396+#REF!</f>
        <v>#REF!</v>
      </c>
    </row>
    <row r="397" spans="1:25" ht="24">
      <c r="A397" s="62">
        <v>5872</v>
      </c>
      <c r="B397" s="76" t="s">
        <v>605</v>
      </c>
      <c r="C397" s="62" t="s">
        <v>125</v>
      </c>
      <c r="D397" s="63" t="s">
        <v>177</v>
      </c>
      <c r="E397" s="64">
        <v>4</v>
      </c>
      <c r="F397" s="68">
        <v>4</v>
      </c>
      <c r="G397" s="65">
        <v>0</v>
      </c>
      <c r="H397" s="64">
        <v>4</v>
      </c>
      <c r="I397" s="64">
        <f>30*((F397*(F397+1))/2)</f>
        <v>300</v>
      </c>
      <c r="J397" s="64">
        <f t="shared" si="74"/>
        <v>120</v>
      </c>
      <c r="K397" s="64">
        <v>4</v>
      </c>
      <c r="L397" s="64">
        <v>0</v>
      </c>
      <c r="M397" s="64">
        <v>0</v>
      </c>
      <c r="N397" s="64">
        <v>4</v>
      </c>
      <c r="O397" s="64">
        <v>0</v>
      </c>
      <c r="P397" s="64">
        <v>0</v>
      </c>
      <c r="Q397" s="64">
        <v>0</v>
      </c>
      <c r="R397" s="64">
        <f t="shared" si="73"/>
        <v>10</v>
      </c>
      <c r="S397" s="64">
        <f t="shared" si="80"/>
        <v>132</v>
      </c>
      <c r="T397" s="65">
        <f t="shared" si="77"/>
        <v>12</v>
      </c>
      <c r="U397" s="64">
        <f t="shared" si="78"/>
        <v>12</v>
      </c>
      <c r="V397" s="66">
        <f t="shared" ref="V397:V460" si="81">V396+1</f>
        <v>383</v>
      </c>
      <c r="W397" s="19"/>
      <c r="X397" s="20">
        <f t="shared" si="79"/>
        <v>4</v>
      </c>
      <c r="Y397" s="20" t="e">
        <f>K397+L397+#REF!</f>
        <v>#REF!</v>
      </c>
    </row>
    <row r="398" spans="1:25">
      <c r="A398" s="62">
        <v>5873</v>
      </c>
      <c r="B398" s="76" t="s">
        <v>606</v>
      </c>
      <c r="C398" s="62" t="s">
        <v>125</v>
      </c>
      <c r="D398" s="63" t="s">
        <v>177</v>
      </c>
      <c r="E398" s="64">
        <v>3</v>
      </c>
      <c r="F398" s="68">
        <v>3</v>
      </c>
      <c r="G398" s="65">
        <v>0</v>
      </c>
      <c r="H398" s="64">
        <v>3</v>
      </c>
      <c r="I398" s="64">
        <f>30*((F398*(F398+1))/2)</f>
        <v>180</v>
      </c>
      <c r="J398" s="64">
        <f t="shared" si="74"/>
        <v>90</v>
      </c>
      <c r="K398" s="64">
        <v>0</v>
      </c>
      <c r="L398" s="64">
        <v>0</v>
      </c>
      <c r="M398" s="64">
        <v>0</v>
      </c>
      <c r="N398" s="64">
        <v>3</v>
      </c>
      <c r="O398" s="64">
        <v>0</v>
      </c>
      <c r="P398" s="64">
        <v>0</v>
      </c>
      <c r="Q398" s="64">
        <v>0</v>
      </c>
      <c r="R398" s="64">
        <f t="shared" si="73"/>
        <v>0</v>
      </c>
      <c r="S398" s="64">
        <f t="shared" si="80"/>
        <v>99.000000000000014</v>
      </c>
      <c r="T398" s="65">
        <f t="shared" si="77"/>
        <v>9</v>
      </c>
      <c r="U398" s="64">
        <f t="shared" si="78"/>
        <v>9</v>
      </c>
      <c r="V398" s="66">
        <f t="shared" si="81"/>
        <v>384</v>
      </c>
      <c r="W398" s="19"/>
      <c r="X398" s="20">
        <f t="shared" si="79"/>
        <v>3</v>
      </c>
      <c r="Y398" s="20" t="e">
        <f>K398+L398+#REF!</f>
        <v>#REF!</v>
      </c>
    </row>
    <row r="399" spans="1:25">
      <c r="A399" s="62">
        <v>5874</v>
      </c>
      <c r="B399" s="76" t="s">
        <v>607</v>
      </c>
      <c r="C399" s="62" t="s">
        <v>125</v>
      </c>
      <c r="D399" s="63" t="s">
        <v>177</v>
      </c>
      <c r="E399" s="64">
        <v>2</v>
      </c>
      <c r="F399" s="68">
        <v>2</v>
      </c>
      <c r="G399" s="65">
        <v>0</v>
      </c>
      <c r="H399" s="64">
        <v>2</v>
      </c>
      <c r="I399" s="64">
        <f>30*((F399*(F399+1))/2)</f>
        <v>90</v>
      </c>
      <c r="J399" s="64">
        <f t="shared" si="74"/>
        <v>60</v>
      </c>
      <c r="K399" s="64">
        <v>2</v>
      </c>
      <c r="L399" s="64">
        <v>0</v>
      </c>
      <c r="M399" s="64">
        <v>0</v>
      </c>
      <c r="N399" s="64">
        <v>2</v>
      </c>
      <c r="O399" s="64">
        <v>0</v>
      </c>
      <c r="P399" s="64">
        <v>0</v>
      </c>
      <c r="Q399" s="64">
        <v>0</v>
      </c>
      <c r="R399" s="64">
        <f t="shared" si="73"/>
        <v>5</v>
      </c>
      <c r="S399" s="64">
        <f t="shared" si="80"/>
        <v>66</v>
      </c>
      <c r="T399" s="65">
        <f t="shared" si="77"/>
        <v>6</v>
      </c>
      <c r="U399" s="64">
        <f t="shared" si="78"/>
        <v>6</v>
      </c>
      <c r="V399" s="66">
        <f t="shared" si="81"/>
        <v>385</v>
      </c>
      <c r="W399" s="19"/>
      <c r="X399" s="20">
        <f t="shared" si="79"/>
        <v>2</v>
      </c>
      <c r="Y399" s="20" t="e">
        <f>K399+L399+#REF!</f>
        <v>#REF!</v>
      </c>
    </row>
    <row r="400" spans="1:25" ht="24">
      <c r="A400" s="62" t="s">
        <v>1181</v>
      </c>
      <c r="B400" s="76" t="s">
        <v>608</v>
      </c>
      <c r="C400" s="62" t="s">
        <v>125</v>
      </c>
      <c r="D400" s="63" t="s">
        <v>184</v>
      </c>
      <c r="E400" s="64">
        <v>3</v>
      </c>
      <c r="F400" s="68">
        <v>3</v>
      </c>
      <c r="G400" s="65">
        <v>0</v>
      </c>
      <c r="H400" s="64">
        <v>3</v>
      </c>
      <c r="I400" s="64">
        <f t="shared" si="76"/>
        <v>90</v>
      </c>
      <c r="J400" s="64">
        <f t="shared" si="74"/>
        <v>90</v>
      </c>
      <c r="K400" s="64">
        <v>1</v>
      </c>
      <c r="L400" s="64">
        <v>0</v>
      </c>
      <c r="M400" s="64">
        <v>2</v>
      </c>
      <c r="N400" s="64">
        <v>1</v>
      </c>
      <c r="O400" s="64">
        <v>2</v>
      </c>
      <c r="P400" s="64">
        <v>0</v>
      </c>
      <c r="Q400" s="64">
        <v>0</v>
      </c>
      <c r="R400" s="64">
        <f t="shared" si="73"/>
        <v>14.5</v>
      </c>
      <c r="S400" s="64">
        <f t="shared" si="80"/>
        <v>99.000000000000014</v>
      </c>
      <c r="T400" s="65">
        <f t="shared" si="77"/>
        <v>9</v>
      </c>
      <c r="U400" s="64">
        <f t="shared" si="78"/>
        <v>9</v>
      </c>
      <c r="V400" s="66">
        <f t="shared" si="81"/>
        <v>386</v>
      </c>
      <c r="W400" s="19"/>
      <c r="X400" s="20">
        <f t="shared" si="79"/>
        <v>3</v>
      </c>
      <c r="Y400" s="26" t="e">
        <f>K400+L400+#REF!</f>
        <v>#REF!</v>
      </c>
    </row>
    <row r="401" spans="1:25" ht="24">
      <c r="A401" s="62">
        <v>5882</v>
      </c>
      <c r="B401" s="76" t="s">
        <v>609</v>
      </c>
      <c r="C401" s="62" t="s">
        <v>251</v>
      </c>
      <c r="D401" s="63" t="s">
        <v>184</v>
      </c>
      <c r="E401" s="64">
        <v>5</v>
      </c>
      <c r="F401" s="68">
        <v>3</v>
      </c>
      <c r="G401" s="65">
        <v>0</v>
      </c>
      <c r="H401" s="64">
        <v>3</v>
      </c>
      <c r="I401" s="64">
        <f t="shared" si="76"/>
        <v>90</v>
      </c>
      <c r="J401" s="64">
        <f t="shared" si="74"/>
        <v>90</v>
      </c>
      <c r="K401" s="64">
        <v>5</v>
      </c>
      <c r="L401" s="64">
        <v>0</v>
      </c>
      <c r="M401" s="64">
        <v>0</v>
      </c>
      <c r="N401" s="64">
        <v>5</v>
      </c>
      <c r="O401" s="64">
        <v>0</v>
      </c>
      <c r="P401" s="64">
        <v>0</v>
      </c>
      <c r="Q401" s="64">
        <v>0</v>
      </c>
      <c r="R401" s="64">
        <f t="shared" si="73"/>
        <v>12.5</v>
      </c>
      <c r="S401" s="64">
        <f t="shared" si="80"/>
        <v>99.000000000000014</v>
      </c>
      <c r="T401" s="65">
        <f t="shared" si="77"/>
        <v>15</v>
      </c>
      <c r="U401" s="64">
        <f t="shared" si="78"/>
        <v>15</v>
      </c>
      <c r="V401" s="66">
        <f t="shared" si="81"/>
        <v>387</v>
      </c>
      <c r="W401" s="19"/>
      <c r="X401" s="20">
        <f t="shared" si="79"/>
        <v>5</v>
      </c>
      <c r="Y401" s="26" t="e">
        <f>K401+L401+#REF!</f>
        <v>#REF!</v>
      </c>
    </row>
    <row r="402" spans="1:25">
      <c r="A402" s="62">
        <v>5893</v>
      </c>
      <c r="B402" s="76" t="s">
        <v>563</v>
      </c>
      <c r="C402" s="62" t="s">
        <v>15</v>
      </c>
      <c r="D402" s="63" t="s">
        <v>184</v>
      </c>
      <c r="E402" s="64">
        <v>5</v>
      </c>
      <c r="F402" s="68">
        <v>5</v>
      </c>
      <c r="G402" s="65">
        <v>0</v>
      </c>
      <c r="H402" s="64">
        <v>5</v>
      </c>
      <c r="I402" s="64">
        <f t="shared" si="76"/>
        <v>150</v>
      </c>
      <c r="J402" s="64">
        <f t="shared" si="74"/>
        <v>150</v>
      </c>
      <c r="K402" s="64">
        <v>5</v>
      </c>
      <c r="L402" s="64">
        <v>0</v>
      </c>
      <c r="M402" s="64">
        <v>0</v>
      </c>
      <c r="N402" s="64">
        <v>5</v>
      </c>
      <c r="O402" s="64">
        <v>0</v>
      </c>
      <c r="P402" s="64">
        <v>0</v>
      </c>
      <c r="Q402" s="64">
        <v>0</v>
      </c>
      <c r="R402" s="64">
        <f t="shared" si="73"/>
        <v>12.5</v>
      </c>
      <c r="S402" s="64">
        <f t="shared" si="80"/>
        <v>165</v>
      </c>
      <c r="T402" s="65">
        <f t="shared" si="77"/>
        <v>15</v>
      </c>
      <c r="U402" s="64">
        <f t="shared" si="78"/>
        <v>15</v>
      </c>
      <c r="V402" s="66">
        <f t="shared" si="81"/>
        <v>388</v>
      </c>
      <c r="W402" s="19"/>
      <c r="X402" s="20">
        <f t="shared" si="79"/>
        <v>5</v>
      </c>
      <c r="Y402" s="26" t="e">
        <f>K402+L402+#REF!</f>
        <v>#REF!</v>
      </c>
    </row>
    <row r="403" spans="1:25" ht="24">
      <c r="A403" s="62">
        <v>5896</v>
      </c>
      <c r="B403" s="76" t="s">
        <v>610</v>
      </c>
      <c r="C403" s="62" t="s">
        <v>270</v>
      </c>
      <c r="D403" s="63" t="s">
        <v>184</v>
      </c>
      <c r="E403" s="64">
        <v>1</v>
      </c>
      <c r="F403" s="68">
        <v>1</v>
      </c>
      <c r="G403" s="65">
        <v>0</v>
      </c>
      <c r="H403" s="64">
        <v>1</v>
      </c>
      <c r="I403" s="64">
        <f t="shared" si="76"/>
        <v>30</v>
      </c>
      <c r="J403" s="64">
        <f t="shared" si="74"/>
        <v>30</v>
      </c>
      <c r="K403" s="64">
        <v>1</v>
      </c>
      <c r="L403" s="64">
        <v>0</v>
      </c>
      <c r="M403" s="64">
        <v>0</v>
      </c>
      <c r="N403" s="64">
        <v>1</v>
      </c>
      <c r="O403" s="64">
        <v>0</v>
      </c>
      <c r="P403" s="64">
        <v>0</v>
      </c>
      <c r="Q403" s="64">
        <v>0</v>
      </c>
      <c r="R403" s="64">
        <f t="shared" si="73"/>
        <v>2.5</v>
      </c>
      <c r="S403" s="64">
        <f t="shared" si="80"/>
        <v>33</v>
      </c>
      <c r="T403" s="65">
        <f t="shared" si="77"/>
        <v>3</v>
      </c>
      <c r="U403" s="64">
        <f t="shared" si="78"/>
        <v>3</v>
      </c>
      <c r="V403" s="66">
        <f t="shared" si="81"/>
        <v>389</v>
      </c>
      <c r="W403" s="19"/>
      <c r="X403" s="20">
        <f t="shared" si="79"/>
        <v>1</v>
      </c>
      <c r="Y403" s="26" t="e">
        <f>K403+L403+#REF!</f>
        <v>#REF!</v>
      </c>
    </row>
    <row r="404" spans="1:25">
      <c r="A404" s="62">
        <v>5897</v>
      </c>
      <c r="B404" s="76" t="s">
        <v>611</v>
      </c>
      <c r="C404" s="62" t="s">
        <v>17</v>
      </c>
      <c r="D404" s="63" t="s">
        <v>184</v>
      </c>
      <c r="E404" s="64">
        <v>2</v>
      </c>
      <c r="F404" s="68">
        <v>2</v>
      </c>
      <c r="G404" s="65">
        <v>0</v>
      </c>
      <c r="H404" s="64">
        <v>1</v>
      </c>
      <c r="I404" s="64">
        <f t="shared" si="76"/>
        <v>60</v>
      </c>
      <c r="J404" s="64">
        <f t="shared" si="74"/>
        <v>30</v>
      </c>
      <c r="K404" s="64">
        <v>2</v>
      </c>
      <c r="L404" s="64">
        <v>0</v>
      </c>
      <c r="M404" s="64">
        <v>0</v>
      </c>
      <c r="N404" s="64">
        <v>0</v>
      </c>
      <c r="O404" s="64">
        <v>2</v>
      </c>
      <c r="P404" s="64">
        <v>0</v>
      </c>
      <c r="Q404" s="64">
        <v>0</v>
      </c>
      <c r="R404" s="64">
        <f t="shared" si="73"/>
        <v>5</v>
      </c>
      <c r="S404" s="64">
        <f t="shared" si="80"/>
        <v>33</v>
      </c>
      <c r="T404" s="65">
        <f t="shared" si="77"/>
        <v>6</v>
      </c>
      <c r="U404" s="64">
        <f t="shared" si="78"/>
        <v>6</v>
      </c>
      <c r="V404" s="66">
        <f t="shared" si="81"/>
        <v>390</v>
      </c>
      <c r="W404" s="19"/>
      <c r="X404" s="20">
        <f t="shared" si="79"/>
        <v>2</v>
      </c>
      <c r="Y404" s="26" t="e">
        <f>K404+L404+#REF!</f>
        <v>#REF!</v>
      </c>
    </row>
    <row r="405" spans="1:25">
      <c r="A405" s="62">
        <v>5916</v>
      </c>
      <c r="B405" s="76" t="s">
        <v>612</v>
      </c>
      <c r="C405" s="62" t="s">
        <v>22</v>
      </c>
      <c r="D405" s="63" t="s">
        <v>184</v>
      </c>
      <c r="E405" s="64">
        <v>4</v>
      </c>
      <c r="F405" s="68">
        <v>3</v>
      </c>
      <c r="G405" s="65">
        <v>0</v>
      </c>
      <c r="H405" s="64">
        <v>3</v>
      </c>
      <c r="I405" s="64">
        <f t="shared" si="76"/>
        <v>90</v>
      </c>
      <c r="J405" s="64">
        <f t="shared" si="74"/>
        <v>90</v>
      </c>
      <c r="K405" s="64">
        <v>4</v>
      </c>
      <c r="L405" s="64">
        <v>0</v>
      </c>
      <c r="M405" s="64">
        <v>0</v>
      </c>
      <c r="N405" s="64">
        <v>0</v>
      </c>
      <c r="O405" s="64">
        <v>4</v>
      </c>
      <c r="P405" s="64">
        <v>0</v>
      </c>
      <c r="Q405" s="64">
        <v>0</v>
      </c>
      <c r="R405" s="64">
        <f t="shared" si="73"/>
        <v>10</v>
      </c>
      <c r="S405" s="64">
        <f t="shared" si="80"/>
        <v>99.000000000000014</v>
      </c>
      <c r="T405" s="65">
        <f t="shared" si="77"/>
        <v>12</v>
      </c>
      <c r="U405" s="64">
        <f t="shared" si="78"/>
        <v>12</v>
      </c>
      <c r="V405" s="66">
        <f t="shared" si="81"/>
        <v>391</v>
      </c>
      <c r="W405" s="19"/>
      <c r="X405" s="20">
        <f t="shared" si="79"/>
        <v>4</v>
      </c>
      <c r="Y405" s="26" t="e">
        <f>K405+L405+#REF!</f>
        <v>#REF!</v>
      </c>
    </row>
    <row r="406" spans="1:25" ht="24">
      <c r="A406" s="62">
        <v>5948</v>
      </c>
      <c r="B406" s="76" t="s">
        <v>613</v>
      </c>
      <c r="C406" s="62" t="s">
        <v>27</v>
      </c>
      <c r="D406" s="63" t="s">
        <v>177</v>
      </c>
      <c r="E406" s="64">
        <v>16</v>
      </c>
      <c r="F406" s="68">
        <v>7</v>
      </c>
      <c r="G406" s="65">
        <v>0</v>
      </c>
      <c r="H406" s="64">
        <v>7</v>
      </c>
      <c r="I406" s="64">
        <f t="shared" si="76"/>
        <v>210</v>
      </c>
      <c r="J406" s="64">
        <v>209</v>
      </c>
      <c r="K406" s="64">
        <v>11</v>
      </c>
      <c r="L406" s="64">
        <v>0</v>
      </c>
      <c r="M406" s="64">
        <v>5</v>
      </c>
      <c r="N406" s="64">
        <v>16</v>
      </c>
      <c r="O406" s="64">
        <v>0</v>
      </c>
      <c r="P406" s="64">
        <v>0</v>
      </c>
      <c r="Q406" s="64">
        <v>0</v>
      </c>
      <c r="R406" s="64">
        <v>48</v>
      </c>
      <c r="S406" s="64">
        <v>209</v>
      </c>
      <c r="T406" s="65">
        <v>0</v>
      </c>
      <c r="U406" s="64">
        <f t="shared" si="78"/>
        <v>48</v>
      </c>
      <c r="V406" s="66">
        <f t="shared" si="81"/>
        <v>392</v>
      </c>
      <c r="W406" s="19"/>
      <c r="X406" s="20">
        <f t="shared" si="79"/>
        <v>16</v>
      </c>
      <c r="Y406" s="26" t="e">
        <f>K406+L406+#REF!</f>
        <v>#REF!</v>
      </c>
    </row>
    <row r="407" spans="1:25" ht="24">
      <c r="A407" s="62">
        <v>5949</v>
      </c>
      <c r="B407" s="76" t="s">
        <v>614</v>
      </c>
      <c r="C407" s="62" t="s">
        <v>98</v>
      </c>
      <c r="D407" s="63" t="s">
        <v>184</v>
      </c>
      <c r="E407" s="64">
        <v>13</v>
      </c>
      <c r="F407" s="68">
        <v>13</v>
      </c>
      <c r="G407" s="65">
        <v>0</v>
      </c>
      <c r="H407" s="64">
        <v>13</v>
      </c>
      <c r="I407" s="64">
        <f t="shared" si="76"/>
        <v>390</v>
      </c>
      <c r="J407" s="64">
        <f t="shared" si="74"/>
        <v>390</v>
      </c>
      <c r="K407" s="64">
        <v>13</v>
      </c>
      <c r="L407" s="64">
        <v>0</v>
      </c>
      <c r="M407" s="64">
        <v>0</v>
      </c>
      <c r="N407" s="64">
        <v>13</v>
      </c>
      <c r="O407" s="64">
        <v>0</v>
      </c>
      <c r="P407" s="64">
        <v>0</v>
      </c>
      <c r="Q407" s="64">
        <v>0</v>
      </c>
      <c r="R407" s="64">
        <f t="shared" si="73"/>
        <v>32.5</v>
      </c>
      <c r="S407" s="64">
        <f t="shared" si="80"/>
        <v>429.00000000000006</v>
      </c>
      <c r="T407" s="65">
        <f t="shared" ref="T407:T451" si="82">E407*3</f>
        <v>39</v>
      </c>
      <c r="U407" s="64">
        <f t="shared" ref="U407:U422" si="83">(E407*3)</f>
        <v>39</v>
      </c>
      <c r="V407" s="66">
        <f t="shared" si="81"/>
        <v>393</v>
      </c>
      <c r="W407" s="19"/>
      <c r="X407" s="20">
        <f t="shared" si="79"/>
        <v>13</v>
      </c>
      <c r="Y407" s="26" t="e">
        <f>K407+L407+#REF!</f>
        <v>#REF!</v>
      </c>
    </row>
    <row r="408" spans="1:25" s="41" customFormat="1">
      <c r="A408" s="62">
        <v>5951</v>
      </c>
      <c r="B408" s="76" t="s">
        <v>615</v>
      </c>
      <c r="C408" s="62" t="s">
        <v>616</v>
      </c>
      <c r="D408" s="63" t="s">
        <v>177</v>
      </c>
      <c r="E408" s="64">
        <v>7</v>
      </c>
      <c r="F408" s="68">
        <v>6</v>
      </c>
      <c r="G408" s="65">
        <v>0</v>
      </c>
      <c r="H408" s="64">
        <v>6</v>
      </c>
      <c r="I408" s="64">
        <f>30*((F408*(F408+1))/2)</f>
        <v>630</v>
      </c>
      <c r="J408" s="64">
        <f t="shared" si="74"/>
        <v>180</v>
      </c>
      <c r="K408" s="64">
        <v>7</v>
      </c>
      <c r="L408" s="64">
        <v>0</v>
      </c>
      <c r="M408" s="64">
        <v>0</v>
      </c>
      <c r="N408" s="64">
        <v>7</v>
      </c>
      <c r="O408" s="64">
        <v>0</v>
      </c>
      <c r="P408" s="64">
        <v>0</v>
      </c>
      <c r="Q408" s="64">
        <v>0</v>
      </c>
      <c r="R408" s="64">
        <f t="shared" si="73"/>
        <v>17.5</v>
      </c>
      <c r="S408" s="64">
        <f t="shared" si="80"/>
        <v>198.00000000000003</v>
      </c>
      <c r="T408" s="65">
        <f t="shared" si="82"/>
        <v>21</v>
      </c>
      <c r="U408" s="64">
        <f t="shared" si="83"/>
        <v>21</v>
      </c>
      <c r="V408" s="66">
        <f t="shared" si="81"/>
        <v>394</v>
      </c>
      <c r="W408" s="38"/>
      <c r="X408" s="39">
        <f t="shared" si="79"/>
        <v>7</v>
      </c>
      <c r="Y408" s="40" t="e">
        <f>K408+L408+#REF!</f>
        <v>#REF!</v>
      </c>
    </row>
    <row r="409" spans="1:25">
      <c r="A409" s="62">
        <v>5959</v>
      </c>
      <c r="B409" s="76" t="s">
        <v>617</v>
      </c>
      <c r="C409" s="62" t="s">
        <v>251</v>
      </c>
      <c r="D409" s="63" t="s">
        <v>184</v>
      </c>
      <c r="E409" s="64">
        <v>3</v>
      </c>
      <c r="F409" s="68">
        <v>3</v>
      </c>
      <c r="G409" s="65">
        <v>0</v>
      </c>
      <c r="H409" s="64">
        <v>3</v>
      </c>
      <c r="I409" s="64">
        <f t="shared" si="76"/>
        <v>90</v>
      </c>
      <c r="J409" s="64">
        <f t="shared" si="74"/>
        <v>90</v>
      </c>
      <c r="K409" s="64">
        <v>0</v>
      </c>
      <c r="L409" s="64">
        <v>3</v>
      </c>
      <c r="M409" s="64">
        <v>0</v>
      </c>
      <c r="N409" s="64">
        <v>0</v>
      </c>
      <c r="O409" s="64">
        <v>3</v>
      </c>
      <c r="P409" s="64">
        <v>0</v>
      </c>
      <c r="Q409" s="64">
        <v>0</v>
      </c>
      <c r="R409" s="64">
        <f t="shared" si="73"/>
        <v>15</v>
      </c>
      <c r="S409" s="64">
        <f t="shared" si="80"/>
        <v>99.000000000000014</v>
      </c>
      <c r="T409" s="65">
        <f t="shared" si="82"/>
        <v>9</v>
      </c>
      <c r="U409" s="64">
        <f t="shared" si="83"/>
        <v>9</v>
      </c>
      <c r="V409" s="66">
        <f t="shared" si="81"/>
        <v>395</v>
      </c>
      <c r="W409" s="19"/>
      <c r="X409" s="20">
        <f t="shared" si="79"/>
        <v>3</v>
      </c>
      <c r="Y409" s="26" t="e">
        <f>K409+L409+#REF!</f>
        <v>#REF!</v>
      </c>
    </row>
    <row r="410" spans="1:25">
      <c r="A410" s="62">
        <v>5961</v>
      </c>
      <c r="B410" s="76" t="s">
        <v>618</v>
      </c>
      <c r="C410" s="62" t="s">
        <v>77</v>
      </c>
      <c r="D410" s="63" t="s">
        <v>184</v>
      </c>
      <c r="E410" s="64">
        <v>3</v>
      </c>
      <c r="F410" s="68">
        <v>3</v>
      </c>
      <c r="G410" s="65">
        <v>0</v>
      </c>
      <c r="H410" s="64">
        <v>3</v>
      </c>
      <c r="I410" s="64">
        <f t="shared" si="76"/>
        <v>90</v>
      </c>
      <c r="J410" s="64">
        <f t="shared" si="74"/>
        <v>90</v>
      </c>
      <c r="K410" s="64">
        <v>3</v>
      </c>
      <c r="L410" s="64">
        <v>0</v>
      </c>
      <c r="M410" s="64">
        <v>0</v>
      </c>
      <c r="N410" s="64">
        <v>3</v>
      </c>
      <c r="O410" s="64">
        <v>0</v>
      </c>
      <c r="P410" s="64">
        <v>0</v>
      </c>
      <c r="Q410" s="64">
        <v>0</v>
      </c>
      <c r="R410" s="64">
        <f t="shared" si="73"/>
        <v>7.5</v>
      </c>
      <c r="S410" s="64">
        <f t="shared" si="80"/>
        <v>99.000000000000014</v>
      </c>
      <c r="T410" s="65">
        <f t="shared" si="82"/>
        <v>9</v>
      </c>
      <c r="U410" s="64">
        <f t="shared" si="83"/>
        <v>9</v>
      </c>
      <c r="V410" s="66">
        <f t="shared" si="81"/>
        <v>396</v>
      </c>
      <c r="W410" s="19"/>
      <c r="X410" s="20">
        <f t="shared" si="79"/>
        <v>3</v>
      </c>
      <c r="Y410" s="26" t="e">
        <f>K410+L410+#REF!</f>
        <v>#REF!</v>
      </c>
    </row>
    <row r="411" spans="1:25" ht="24">
      <c r="A411" s="62">
        <v>5962</v>
      </c>
      <c r="B411" s="76" t="s">
        <v>619</v>
      </c>
      <c r="C411" s="62" t="s">
        <v>19</v>
      </c>
      <c r="D411" s="63" t="s">
        <v>177</v>
      </c>
      <c r="E411" s="64">
        <v>9</v>
      </c>
      <c r="F411" s="68">
        <v>9</v>
      </c>
      <c r="G411" s="65">
        <v>0</v>
      </c>
      <c r="H411" s="64">
        <v>9</v>
      </c>
      <c r="I411" s="64">
        <f>30*((F411*(F411+1))/2)</f>
        <v>1350</v>
      </c>
      <c r="J411" s="64">
        <f t="shared" si="74"/>
        <v>270</v>
      </c>
      <c r="K411" s="64">
        <v>9</v>
      </c>
      <c r="L411" s="64">
        <v>0</v>
      </c>
      <c r="M411" s="64">
        <v>0</v>
      </c>
      <c r="N411" s="64">
        <v>9</v>
      </c>
      <c r="O411" s="64">
        <v>0</v>
      </c>
      <c r="P411" s="64">
        <v>0</v>
      </c>
      <c r="Q411" s="64">
        <v>0</v>
      </c>
      <c r="R411" s="64">
        <f t="shared" si="73"/>
        <v>22.5</v>
      </c>
      <c r="S411" s="64">
        <f t="shared" si="80"/>
        <v>297</v>
      </c>
      <c r="T411" s="65">
        <f t="shared" si="82"/>
        <v>27</v>
      </c>
      <c r="U411" s="64">
        <f t="shared" si="83"/>
        <v>27</v>
      </c>
      <c r="V411" s="66">
        <f t="shared" si="81"/>
        <v>397</v>
      </c>
      <c r="W411" s="19"/>
      <c r="X411" s="20">
        <f t="shared" si="79"/>
        <v>9</v>
      </c>
      <c r="Y411" s="20" t="e">
        <f>K411+L411+#REF!</f>
        <v>#REF!</v>
      </c>
    </row>
    <row r="412" spans="1:25" ht="36">
      <c r="A412" s="62">
        <v>5964</v>
      </c>
      <c r="B412" s="76" t="s">
        <v>620</v>
      </c>
      <c r="C412" s="62" t="s">
        <v>19</v>
      </c>
      <c r="D412" s="63" t="s">
        <v>184</v>
      </c>
      <c r="E412" s="64">
        <v>13</v>
      </c>
      <c r="F412" s="68">
        <v>13</v>
      </c>
      <c r="G412" s="65">
        <v>0</v>
      </c>
      <c r="H412" s="64">
        <v>13</v>
      </c>
      <c r="I412" s="64">
        <f t="shared" si="76"/>
        <v>390</v>
      </c>
      <c r="J412" s="64">
        <f t="shared" si="74"/>
        <v>390</v>
      </c>
      <c r="K412" s="64">
        <v>0</v>
      </c>
      <c r="L412" s="64">
        <v>13</v>
      </c>
      <c r="M412" s="64">
        <v>0</v>
      </c>
      <c r="N412" s="64">
        <v>13</v>
      </c>
      <c r="O412" s="64">
        <v>0</v>
      </c>
      <c r="P412" s="64">
        <v>0</v>
      </c>
      <c r="Q412" s="64">
        <v>0</v>
      </c>
      <c r="R412" s="64">
        <f t="shared" ref="R412:R422" si="84">(K412*2.5)+(L412*5)+(M412*6)</f>
        <v>65</v>
      </c>
      <c r="S412" s="64">
        <f t="shared" si="80"/>
        <v>429.00000000000006</v>
      </c>
      <c r="T412" s="65">
        <f t="shared" si="82"/>
        <v>39</v>
      </c>
      <c r="U412" s="64">
        <f t="shared" si="83"/>
        <v>39</v>
      </c>
      <c r="V412" s="66">
        <f t="shared" si="81"/>
        <v>398</v>
      </c>
      <c r="W412" s="19"/>
      <c r="X412" s="20">
        <f t="shared" si="79"/>
        <v>13</v>
      </c>
      <c r="Y412" s="26" t="e">
        <f>K412+L412+#REF!</f>
        <v>#REF!</v>
      </c>
    </row>
    <row r="413" spans="1:25" ht="24">
      <c r="A413" s="62">
        <v>5976</v>
      </c>
      <c r="B413" s="76" t="s">
        <v>621</v>
      </c>
      <c r="C413" s="62" t="s">
        <v>251</v>
      </c>
      <c r="D413" s="63" t="s">
        <v>622</v>
      </c>
      <c r="E413" s="64">
        <v>4</v>
      </c>
      <c r="F413" s="68">
        <v>0</v>
      </c>
      <c r="G413" s="65">
        <v>4</v>
      </c>
      <c r="H413" s="64">
        <v>4</v>
      </c>
      <c r="I413" s="64">
        <f t="shared" si="76"/>
        <v>120</v>
      </c>
      <c r="J413" s="64">
        <f t="shared" si="74"/>
        <v>120</v>
      </c>
      <c r="K413" s="64">
        <v>4</v>
      </c>
      <c r="L413" s="64">
        <v>0</v>
      </c>
      <c r="M413" s="64">
        <v>0</v>
      </c>
      <c r="N413" s="64">
        <v>4</v>
      </c>
      <c r="O413" s="64">
        <v>6</v>
      </c>
      <c r="P413" s="64">
        <v>0</v>
      </c>
      <c r="Q413" s="64">
        <v>0</v>
      </c>
      <c r="R413" s="64">
        <f t="shared" si="84"/>
        <v>10</v>
      </c>
      <c r="S413" s="64">
        <f t="shared" si="80"/>
        <v>132</v>
      </c>
      <c r="T413" s="65">
        <f t="shared" si="82"/>
        <v>12</v>
      </c>
      <c r="U413" s="64">
        <f t="shared" si="83"/>
        <v>12</v>
      </c>
      <c r="V413" s="66">
        <f t="shared" si="81"/>
        <v>399</v>
      </c>
      <c r="W413" s="19"/>
      <c r="Y413" s="26"/>
    </row>
    <row r="414" spans="1:25" s="41" customFormat="1" ht="24">
      <c r="A414" s="62">
        <v>5982</v>
      </c>
      <c r="B414" s="76" t="s">
        <v>623</v>
      </c>
      <c r="C414" s="62" t="s">
        <v>624</v>
      </c>
      <c r="D414" s="63" t="s">
        <v>177</v>
      </c>
      <c r="E414" s="64">
        <v>3</v>
      </c>
      <c r="F414" s="68">
        <v>3</v>
      </c>
      <c r="G414" s="65">
        <v>0</v>
      </c>
      <c r="H414" s="64">
        <v>3</v>
      </c>
      <c r="I414" s="64">
        <f>30*((F414*(F414+1))/2)</f>
        <v>180</v>
      </c>
      <c r="J414" s="64">
        <f t="shared" si="74"/>
        <v>90</v>
      </c>
      <c r="K414" s="64">
        <v>0</v>
      </c>
      <c r="L414" s="64">
        <v>0</v>
      </c>
      <c r="M414" s="64">
        <v>3</v>
      </c>
      <c r="N414" s="64">
        <v>0</v>
      </c>
      <c r="O414" s="64">
        <v>3</v>
      </c>
      <c r="P414" s="64">
        <v>0</v>
      </c>
      <c r="Q414" s="64">
        <v>0</v>
      </c>
      <c r="R414" s="64">
        <f t="shared" si="84"/>
        <v>18</v>
      </c>
      <c r="S414" s="64">
        <f t="shared" si="80"/>
        <v>99.000000000000014</v>
      </c>
      <c r="T414" s="65">
        <f t="shared" si="82"/>
        <v>9</v>
      </c>
      <c r="U414" s="64">
        <f t="shared" si="83"/>
        <v>9</v>
      </c>
      <c r="V414" s="66">
        <f t="shared" si="81"/>
        <v>400</v>
      </c>
      <c r="W414" s="38"/>
      <c r="X414" s="39">
        <f>N414+O414+P414+Q414</f>
        <v>3</v>
      </c>
      <c r="Y414" s="40" t="e">
        <f>K414+L414+#REF!</f>
        <v>#REF!</v>
      </c>
    </row>
    <row r="415" spans="1:25" s="41" customFormat="1" ht="24">
      <c r="A415" s="62">
        <v>6002</v>
      </c>
      <c r="B415" s="76" t="s">
        <v>625</v>
      </c>
      <c r="C415" s="62" t="s">
        <v>4</v>
      </c>
      <c r="D415" s="63" t="s">
        <v>184</v>
      </c>
      <c r="E415" s="64">
        <v>3</v>
      </c>
      <c r="F415" s="68">
        <v>0</v>
      </c>
      <c r="G415" s="65">
        <v>3</v>
      </c>
      <c r="H415" s="64">
        <v>3</v>
      </c>
      <c r="I415" s="64">
        <f t="shared" si="76"/>
        <v>90</v>
      </c>
      <c r="J415" s="64">
        <f t="shared" si="74"/>
        <v>90</v>
      </c>
      <c r="K415" s="64">
        <v>0</v>
      </c>
      <c r="L415" s="64">
        <v>0</v>
      </c>
      <c r="M415" s="64">
        <v>3</v>
      </c>
      <c r="N415" s="64">
        <v>0</v>
      </c>
      <c r="O415" s="64">
        <v>3</v>
      </c>
      <c r="P415" s="64">
        <v>0</v>
      </c>
      <c r="Q415" s="64">
        <v>0</v>
      </c>
      <c r="R415" s="64">
        <f t="shared" si="84"/>
        <v>18</v>
      </c>
      <c r="S415" s="64">
        <f t="shared" si="80"/>
        <v>99.000000000000014</v>
      </c>
      <c r="T415" s="65">
        <f t="shared" si="82"/>
        <v>9</v>
      </c>
      <c r="U415" s="64">
        <f t="shared" si="83"/>
        <v>9</v>
      </c>
      <c r="V415" s="66">
        <f t="shared" si="81"/>
        <v>401</v>
      </c>
      <c r="W415" s="38"/>
      <c r="X415" s="39"/>
      <c r="Y415" s="40"/>
    </row>
    <row r="416" spans="1:25" s="41" customFormat="1">
      <c r="A416" s="62">
        <v>6004</v>
      </c>
      <c r="B416" s="76" t="s">
        <v>626</v>
      </c>
      <c r="C416" s="62" t="s">
        <v>17</v>
      </c>
      <c r="D416" s="63" t="s">
        <v>184</v>
      </c>
      <c r="E416" s="64">
        <v>1</v>
      </c>
      <c r="F416" s="68">
        <v>0</v>
      </c>
      <c r="G416" s="65">
        <v>1</v>
      </c>
      <c r="H416" s="64">
        <v>1</v>
      </c>
      <c r="I416" s="64">
        <f t="shared" si="76"/>
        <v>30</v>
      </c>
      <c r="J416" s="64">
        <f t="shared" si="74"/>
        <v>30</v>
      </c>
      <c r="K416" s="64">
        <v>0</v>
      </c>
      <c r="L416" s="64">
        <v>0</v>
      </c>
      <c r="M416" s="64">
        <v>1</v>
      </c>
      <c r="N416" s="64">
        <v>0</v>
      </c>
      <c r="O416" s="64">
        <v>1</v>
      </c>
      <c r="P416" s="64">
        <v>0</v>
      </c>
      <c r="Q416" s="64">
        <v>0</v>
      </c>
      <c r="R416" s="64">
        <f t="shared" si="84"/>
        <v>6</v>
      </c>
      <c r="S416" s="64">
        <f t="shared" si="80"/>
        <v>33</v>
      </c>
      <c r="T416" s="65">
        <f t="shared" si="82"/>
        <v>3</v>
      </c>
      <c r="U416" s="64">
        <f t="shared" si="83"/>
        <v>3</v>
      </c>
      <c r="V416" s="66">
        <f t="shared" si="81"/>
        <v>402</v>
      </c>
      <c r="W416" s="38"/>
      <c r="X416" s="39"/>
      <c r="Y416" s="40"/>
    </row>
    <row r="417" spans="1:25" s="41" customFormat="1" ht="24">
      <c r="A417" s="62">
        <v>6021</v>
      </c>
      <c r="B417" s="76" t="s">
        <v>627</v>
      </c>
      <c r="C417" s="62" t="s">
        <v>181</v>
      </c>
      <c r="D417" s="63" t="s">
        <v>177</v>
      </c>
      <c r="E417" s="64">
        <v>3</v>
      </c>
      <c r="F417" s="68">
        <v>3</v>
      </c>
      <c r="G417" s="65">
        <v>0</v>
      </c>
      <c r="H417" s="64">
        <v>3</v>
      </c>
      <c r="I417" s="64">
        <f>30*((F417*(F417+1))/2)</f>
        <v>180</v>
      </c>
      <c r="J417" s="64">
        <f t="shared" si="74"/>
        <v>90</v>
      </c>
      <c r="K417" s="64">
        <v>0</v>
      </c>
      <c r="L417" s="64">
        <v>0</v>
      </c>
      <c r="M417" s="64">
        <v>3</v>
      </c>
      <c r="N417" s="64">
        <v>3</v>
      </c>
      <c r="O417" s="64">
        <v>0</v>
      </c>
      <c r="P417" s="64">
        <v>0</v>
      </c>
      <c r="Q417" s="64">
        <v>0</v>
      </c>
      <c r="R417" s="64">
        <f t="shared" si="84"/>
        <v>18</v>
      </c>
      <c r="S417" s="64">
        <f t="shared" si="80"/>
        <v>99.000000000000014</v>
      </c>
      <c r="T417" s="65">
        <f t="shared" si="82"/>
        <v>9</v>
      </c>
      <c r="U417" s="64">
        <f t="shared" si="83"/>
        <v>9</v>
      </c>
      <c r="V417" s="66">
        <f t="shared" si="81"/>
        <v>403</v>
      </c>
      <c r="W417" s="38"/>
      <c r="X417" s="39"/>
      <c r="Y417" s="40"/>
    </row>
    <row r="418" spans="1:25" s="41" customFormat="1" ht="24">
      <c r="A418" s="62">
        <v>6044</v>
      </c>
      <c r="B418" s="76" t="s">
        <v>628</v>
      </c>
      <c r="C418" s="62" t="s">
        <v>27</v>
      </c>
      <c r="D418" s="63" t="s">
        <v>184</v>
      </c>
      <c r="E418" s="64">
        <v>6</v>
      </c>
      <c r="F418" s="68">
        <v>0</v>
      </c>
      <c r="G418" s="65">
        <v>0</v>
      </c>
      <c r="H418" s="64">
        <v>6</v>
      </c>
      <c r="I418" s="64">
        <f t="shared" si="76"/>
        <v>0</v>
      </c>
      <c r="J418" s="64">
        <f t="shared" si="74"/>
        <v>180</v>
      </c>
      <c r="K418" s="64">
        <v>0</v>
      </c>
      <c r="L418" s="64">
        <v>0</v>
      </c>
      <c r="M418" s="64">
        <v>6</v>
      </c>
      <c r="N418" s="64">
        <v>0</v>
      </c>
      <c r="O418" s="64">
        <v>6</v>
      </c>
      <c r="P418" s="64">
        <v>0</v>
      </c>
      <c r="Q418" s="64">
        <v>0</v>
      </c>
      <c r="R418" s="64">
        <f t="shared" si="84"/>
        <v>36</v>
      </c>
      <c r="S418" s="64">
        <f t="shared" si="80"/>
        <v>198.00000000000003</v>
      </c>
      <c r="T418" s="65">
        <f t="shared" si="82"/>
        <v>18</v>
      </c>
      <c r="U418" s="64">
        <f t="shared" si="83"/>
        <v>18</v>
      </c>
      <c r="V418" s="66">
        <f t="shared" si="81"/>
        <v>404</v>
      </c>
      <c r="W418" s="38"/>
      <c r="X418" s="39"/>
      <c r="Y418" s="40"/>
    </row>
    <row r="419" spans="1:25" s="41" customFormat="1">
      <c r="A419" s="62">
        <v>6045</v>
      </c>
      <c r="B419" s="76" t="s">
        <v>629</v>
      </c>
      <c r="C419" s="62" t="s">
        <v>597</v>
      </c>
      <c r="D419" s="63" t="s">
        <v>184</v>
      </c>
      <c r="E419" s="64">
        <v>6</v>
      </c>
      <c r="F419" s="68">
        <v>0</v>
      </c>
      <c r="G419" s="65">
        <v>0</v>
      </c>
      <c r="H419" s="64">
        <v>6</v>
      </c>
      <c r="I419" s="64">
        <f t="shared" si="76"/>
        <v>0</v>
      </c>
      <c r="J419" s="64">
        <f t="shared" ref="J419:J422" si="85">(H419*30)</f>
        <v>180</v>
      </c>
      <c r="K419" s="64">
        <v>0</v>
      </c>
      <c r="L419" s="64">
        <v>0</v>
      </c>
      <c r="M419" s="64">
        <v>6</v>
      </c>
      <c r="N419" s="64">
        <v>0</v>
      </c>
      <c r="O419" s="64">
        <v>6</v>
      </c>
      <c r="P419" s="64">
        <v>0</v>
      </c>
      <c r="Q419" s="64">
        <v>0</v>
      </c>
      <c r="R419" s="64">
        <f t="shared" si="84"/>
        <v>36</v>
      </c>
      <c r="S419" s="64">
        <f t="shared" si="80"/>
        <v>198.00000000000003</v>
      </c>
      <c r="T419" s="65">
        <f t="shared" si="82"/>
        <v>18</v>
      </c>
      <c r="U419" s="64">
        <f t="shared" si="83"/>
        <v>18</v>
      </c>
      <c r="V419" s="66">
        <f t="shared" si="81"/>
        <v>405</v>
      </c>
      <c r="W419" s="38"/>
      <c r="X419" s="39"/>
      <c r="Y419" s="40"/>
    </row>
    <row r="420" spans="1:25" s="41" customFormat="1">
      <c r="A420" s="62">
        <v>6049</v>
      </c>
      <c r="B420" s="76" t="s">
        <v>630</v>
      </c>
      <c r="C420" s="62" t="s">
        <v>125</v>
      </c>
      <c r="D420" s="63" t="s">
        <v>184</v>
      </c>
      <c r="E420" s="64">
        <v>2</v>
      </c>
      <c r="F420" s="68">
        <v>0</v>
      </c>
      <c r="G420" s="65">
        <v>0</v>
      </c>
      <c r="H420" s="64">
        <v>2</v>
      </c>
      <c r="I420" s="64">
        <f t="shared" si="76"/>
        <v>0</v>
      </c>
      <c r="J420" s="64">
        <f t="shared" si="85"/>
        <v>60</v>
      </c>
      <c r="K420" s="64">
        <v>1</v>
      </c>
      <c r="L420" s="64">
        <v>0</v>
      </c>
      <c r="M420" s="64">
        <v>1</v>
      </c>
      <c r="N420" s="64">
        <v>1</v>
      </c>
      <c r="O420" s="64">
        <v>1</v>
      </c>
      <c r="P420" s="64">
        <v>0</v>
      </c>
      <c r="Q420" s="64">
        <v>0</v>
      </c>
      <c r="R420" s="64">
        <f t="shared" si="84"/>
        <v>8.5</v>
      </c>
      <c r="S420" s="64">
        <f t="shared" si="80"/>
        <v>66</v>
      </c>
      <c r="T420" s="65">
        <f t="shared" si="82"/>
        <v>6</v>
      </c>
      <c r="U420" s="64">
        <f t="shared" si="83"/>
        <v>6</v>
      </c>
      <c r="V420" s="66">
        <f t="shared" si="81"/>
        <v>406</v>
      </c>
      <c r="W420" s="38"/>
      <c r="X420" s="39">
        <f>N420+O420+P420+Q420</f>
        <v>2</v>
      </c>
      <c r="Y420" s="40"/>
    </row>
    <row r="421" spans="1:25" s="41" customFormat="1">
      <c r="A421" s="62">
        <v>6061</v>
      </c>
      <c r="B421" s="76" t="s">
        <v>631</v>
      </c>
      <c r="C421" s="62" t="s">
        <v>86</v>
      </c>
      <c r="D421" s="63" t="s">
        <v>184</v>
      </c>
      <c r="E421" s="64">
        <v>2</v>
      </c>
      <c r="F421" s="68">
        <v>0</v>
      </c>
      <c r="G421" s="65">
        <v>2</v>
      </c>
      <c r="H421" s="64">
        <v>1</v>
      </c>
      <c r="I421" s="64">
        <f t="shared" si="76"/>
        <v>60</v>
      </c>
      <c r="J421" s="64">
        <f t="shared" si="85"/>
        <v>30</v>
      </c>
      <c r="K421" s="64">
        <v>2</v>
      </c>
      <c r="L421" s="64">
        <v>0</v>
      </c>
      <c r="M421" s="64">
        <v>0</v>
      </c>
      <c r="N421" s="64">
        <v>0</v>
      </c>
      <c r="O421" s="64">
        <v>2</v>
      </c>
      <c r="P421" s="64">
        <v>0</v>
      </c>
      <c r="Q421" s="64">
        <v>0</v>
      </c>
      <c r="R421" s="64">
        <f t="shared" si="84"/>
        <v>5</v>
      </c>
      <c r="S421" s="64">
        <f t="shared" si="80"/>
        <v>33</v>
      </c>
      <c r="T421" s="65">
        <f t="shared" si="82"/>
        <v>6</v>
      </c>
      <c r="U421" s="64">
        <f t="shared" si="83"/>
        <v>6</v>
      </c>
      <c r="V421" s="66">
        <f t="shared" si="81"/>
        <v>407</v>
      </c>
      <c r="W421" s="38"/>
      <c r="X421" s="39"/>
      <c r="Y421" s="40"/>
    </row>
    <row r="422" spans="1:25" s="41" customFormat="1">
      <c r="A422" s="62">
        <v>6073</v>
      </c>
      <c r="B422" s="76" t="s">
        <v>632</v>
      </c>
      <c r="C422" s="62" t="s">
        <v>270</v>
      </c>
      <c r="D422" s="63" t="s">
        <v>177</v>
      </c>
      <c r="E422" s="64">
        <v>4</v>
      </c>
      <c r="F422" s="68">
        <v>1</v>
      </c>
      <c r="G422" s="65">
        <v>0</v>
      </c>
      <c r="H422" s="64">
        <v>2</v>
      </c>
      <c r="I422" s="64">
        <f>30*((F422*(F422+1))/2)</f>
        <v>30</v>
      </c>
      <c r="J422" s="64">
        <f t="shared" si="85"/>
        <v>60</v>
      </c>
      <c r="K422" s="64">
        <v>4</v>
      </c>
      <c r="L422" s="64">
        <v>0</v>
      </c>
      <c r="M422" s="64">
        <v>0</v>
      </c>
      <c r="N422" s="64">
        <v>4</v>
      </c>
      <c r="O422" s="64">
        <v>0</v>
      </c>
      <c r="P422" s="64">
        <v>0</v>
      </c>
      <c r="Q422" s="64">
        <v>0</v>
      </c>
      <c r="R422" s="64">
        <f t="shared" si="84"/>
        <v>10</v>
      </c>
      <c r="S422" s="64">
        <f t="shared" si="80"/>
        <v>66</v>
      </c>
      <c r="T422" s="65">
        <f t="shared" si="82"/>
        <v>12</v>
      </c>
      <c r="U422" s="64">
        <f t="shared" si="83"/>
        <v>12</v>
      </c>
      <c r="V422" s="66">
        <f t="shared" si="81"/>
        <v>408</v>
      </c>
      <c r="W422" s="38"/>
      <c r="X422" s="39">
        <f>N422+O422+P422+Q422</f>
        <v>4</v>
      </c>
      <c r="Y422" s="40"/>
    </row>
    <row r="423" spans="1:25" s="41" customFormat="1" ht="24">
      <c r="A423" s="62">
        <v>6075</v>
      </c>
      <c r="B423" s="76" t="s">
        <v>633</v>
      </c>
      <c r="C423" s="62" t="s">
        <v>217</v>
      </c>
      <c r="D423" s="63" t="s">
        <v>634</v>
      </c>
      <c r="E423" s="64">
        <v>2</v>
      </c>
      <c r="F423" s="68">
        <v>2</v>
      </c>
      <c r="G423" s="65">
        <v>0</v>
      </c>
      <c r="H423" s="64">
        <v>2</v>
      </c>
      <c r="I423" s="64">
        <f>30*((F423*(F423+1))/2)</f>
        <v>90</v>
      </c>
      <c r="J423" s="64">
        <v>60</v>
      </c>
      <c r="K423" s="64">
        <v>2</v>
      </c>
      <c r="L423" s="64">
        <v>0</v>
      </c>
      <c r="M423" s="64">
        <v>0</v>
      </c>
      <c r="N423" s="64">
        <v>2</v>
      </c>
      <c r="O423" s="64">
        <v>0</v>
      </c>
      <c r="P423" s="64">
        <v>0</v>
      </c>
      <c r="Q423" s="64">
        <v>0</v>
      </c>
      <c r="R423" s="64">
        <v>0</v>
      </c>
      <c r="S423" s="64">
        <v>66</v>
      </c>
      <c r="T423" s="65">
        <f t="shared" si="82"/>
        <v>6</v>
      </c>
      <c r="U423" s="64">
        <v>12</v>
      </c>
      <c r="V423" s="66">
        <f t="shared" si="81"/>
        <v>409</v>
      </c>
      <c r="W423" s="38"/>
      <c r="X423" s="39"/>
      <c r="Y423" s="40"/>
    </row>
    <row r="424" spans="1:25" s="41" customFormat="1" ht="24">
      <c r="A424" s="62">
        <v>6076</v>
      </c>
      <c r="B424" s="76" t="s">
        <v>635</v>
      </c>
      <c r="C424" s="62" t="s">
        <v>217</v>
      </c>
      <c r="D424" s="63" t="s">
        <v>184</v>
      </c>
      <c r="E424" s="64">
        <v>3</v>
      </c>
      <c r="F424" s="68">
        <v>0</v>
      </c>
      <c r="G424" s="65">
        <v>3</v>
      </c>
      <c r="H424" s="64">
        <v>3</v>
      </c>
      <c r="I424" s="64">
        <f t="shared" ref="I424:I452" si="86">(F424*30)+(G424*30)</f>
        <v>90</v>
      </c>
      <c r="J424" s="64">
        <f t="shared" ref="J424:J451" si="87">(H424*30)</f>
        <v>90</v>
      </c>
      <c r="K424" s="64">
        <v>3</v>
      </c>
      <c r="L424" s="64">
        <v>0</v>
      </c>
      <c r="M424" s="64">
        <v>0</v>
      </c>
      <c r="N424" s="64">
        <v>3</v>
      </c>
      <c r="O424" s="64">
        <v>0</v>
      </c>
      <c r="P424" s="64">
        <v>0</v>
      </c>
      <c r="Q424" s="64">
        <v>0</v>
      </c>
      <c r="R424" s="64">
        <f t="shared" ref="R424:R436" si="88">(K424*2.5)+(L424*5)+(M424*6)</f>
        <v>7.5</v>
      </c>
      <c r="S424" s="64">
        <f t="shared" ref="S424:S457" si="89">(J424*1.1)</f>
        <v>99.000000000000014</v>
      </c>
      <c r="T424" s="65">
        <f t="shared" si="82"/>
        <v>9</v>
      </c>
      <c r="U424" s="64">
        <f t="shared" ref="U424:U452" si="90">(E424*3)</f>
        <v>9</v>
      </c>
      <c r="V424" s="66">
        <f t="shared" si="81"/>
        <v>410</v>
      </c>
      <c r="W424" s="38"/>
      <c r="X424" s="39"/>
      <c r="Y424" s="40"/>
    </row>
    <row r="425" spans="1:25" s="41" customFormat="1" ht="24">
      <c r="A425" s="62">
        <v>6078</v>
      </c>
      <c r="B425" s="76" t="s">
        <v>636</v>
      </c>
      <c r="C425" s="62" t="s">
        <v>270</v>
      </c>
      <c r="D425" s="63" t="s">
        <v>177</v>
      </c>
      <c r="E425" s="64">
        <v>6</v>
      </c>
      <c r="F425" s="68">
        <v>6</v>
      </c>
      <c r="G425" s="65">
        <v>0</v>
      </c>
      <c r="H425" s="64">
        <v>7</v>
      </c>
      <c r="I425" s="64">
        <f>30*((F425*(F425+1))/2)</f>
        <v>630</v>
      </c>
      <c r="J425" s="64"/>
      <c r="K425" s="64">
        <v>6</v>
      </c>
      <c r="L425" s="64">
        <v>0</v>
      </c>
      <c r="M425" s="64">
        <v>0</v>
      </c>
      <c r="N425" s="64">
        <v>6</v>
      </c>
      <c r="O425" s="64">
        <v>0</v>
      </c>
      <c r="P425" s="64">
        <v>0</v>
      </c>
      <c r="Q425" s="64">
        <v>0</v>
      </c>
      <c r="R425" s="64">
        <f t="shared" si="88"/>
        <v>15</v>
      </c>
      <c r="S425" s="64">
        <f t="shared" si="89"/>
        <v>0</v>
      </c>
      <c r="T425" s="65">
        <f t="shared" si="82"/>
        <v>18</v>
      </c>
      <c r="U425" s="64">
        <f t="shared" si="90"/>
        <v>18</v>
      </c>
      <c r="V425" s="66">
        <f t="shared" si="81"/>
        <v>411</v>
      </c>
      <c r="W425" s="38"/>
      <c r="X425" s="39">
        <f>N425+O425+P425+Q425</f>
        <v>6</v>
      </c>
      <c r="Y425" s="40"/>
    </row>
    <row r="426" spans="1:25" s="41" customFormat="1">
      <c r="A426" s="62">
        <v>6079</v>
      </c>
      <c r="B426" s="76" t="s">
        <v>637</v>
      </c>
      <c r="C426" s="62" t="s">
        <v>270</v>
      </c>
      <c r="D426" s="63" t="s">
        <v>177</v>
      </c>
      <c r="E426" s="64">
        <v>5</v>
      </c>
      <c r="F426" s="68">
        <v>4</v>
      </c>
      <c r="G426" s="65">
        <v>0</v>
      </c>
      <c r="H426" s="64">
        <v>4</v>
      </c>
      <c r="I426" s="64">
        <f>30*((F426*(F426+1))/2)</f>
        <v>300</v>
      </c>
      <c r="J426" s="64">
        <f t="shared" si="87"/>
        <v>120</v>
      </c>
      <c r="K426" s="64">
        <v>5</v>
      </c>
      <c r="L426" s="64">
        <v>0</v>
      </c>
      <c r="M426" s="64">
        <v>0</v>
      </c>
      <c r="N426" s="64">
        <v>5</v>
      </c>
      <c r="O426" s="64">
        <v>0</v>
      </c>
      <c r="P426" s="64">
        <v>0</v>
      </c>
      <c r="Q426" s="64">
        <v>0</v>
      </c>
      <c r="R426" s="64">
        <f t="shared" si="88"/>
        <v>12.5</v>
      </c>
      <c r="S426" s="64">
        <f t="shared" si="89"/>
        <v>132</v>
      </c>
      <c r="T426" s="65">
        <f t="shared" si="82"/>
        <v>15</v>
      </c>
      <c r="U426" s="64">
        <f t="shared" si="90"/>
        <v>15</v>
      </c>
      <c r="V426" s="66">
        <f t="shared" si="81"/>
        <v>412</v>
      </c>
      <c r="W426" s="38"/>
      <c r="X426" s="39">
        <f>N426+O426+P426+Q426</f>
        <v>5</v>
      </c>
      <c r="Y426" s="40"/>
    </row>
    <row r="427" spans="1:25" s="41" customFormat="1">
      <c r="A427" s="62">
        <v>6083</v>
      </c>
      <c r="B427" s="76" t="s">
        <v>638</v>
      </c>
      <c r="C427" s="62" t="s">
        <v>312</v>
      </c>
      <c r="D427" s="63" t="s">
        <v>177</v>
      </c>
      <c r="E427" s="64">
        <v>2</v>
      </c>
      <c r="F427" s="68">
        <v>2</v>
      </c>
      <c r="G427" s="65">
        <v>0</v>
      </c>
      <c r="H427" s="64">
        <v>2</v>
      </c>
      <c r="I427" s="64">
        <f>30*((F427*(F427+1))/2)</f>
        <v>90</v>
      </c>
      <c r="J427" s="64">
        <f t="shared" si="87"/>
        <v>60</v>
      </c>
      <c r="K427" s="64">
        <v>1</v>
      </c>
      <c r="L427" s="64">
        <v>1</v>
      </c>
      <c r="M427" s="64">
        <v>0</v>
      </c>
      <c r="N427" s="64">
        <v>2</v>
      </c>
      <c r="O427" s="64">
        <v>0</v>
      </c>
      <c r="P427" s="64">
        <v>0</v>
      </c>
      <c r="Q427" s="64">
        <v>0</v>
      </c>
      <c r="R427" s="64">
        <f t="shared" si="88"/>
        <v>7.5</v>
      </c>
      <c r="S427" s="64">
        <f t="shared" si="89"/>
        <v>66</v>
      </c>
      <c r="T427" s="65">
        <f t="shared" si="82"/>
        <v>6</v>
      </c>
      <c r="U427" s="64">
        <f t="shared" si="90"/>
        <v>6</v>
      </c>
      <c r="V427" s="66">
        <f t="shared" si="81"/>
        <v>413</v>
      </c>
      <c r="W427" s="38"/>
      <c r="X427" s="39"/>
      <c r="Y427" s="40"/>
    </row>
    <row r="428" spans="1:25" s="41" customFormat="1">
      <c r="A428" s="62">
        <v>6085</v>
      </c>
      <c r="B428" s="76" t="s">
        <v>639</v>
      </c>
      <c r="C428" s="62" t="s">
        <v>251</v>
      </c>
      <c r="D428" s="63" t="s">
        <v>184</v>
      </c>
      <c r="E428" s="64">
        <v>10</v>
      </c>
      <c r="F428" s="68">
        <v>0</v>
      </c>
      <c r="G428" s="65">
        <v>10</v>
      </c>
      <c r="H428" s="64">
        <v>10</v>
      </c>
      <c r="I428" s="64">
        <f t="shared" si="86"/>
        <v>300</v>
      </c>
      <c r="J428" s="64">
        <f t="shared" si="87"/>
        <v>300</v>
      </c>
      <c r="K428" s="64">
        <v>10</v>
      </c>
      <c r="L428" s="64">
        <v>0</v>
      </c>
      <c r="M428" s="64">
        <v>0</v>
      </c>
      <c r="N428" s="64">
        <v>10</v>
      </c>
      <c r="O428" s="64">
        <v>0</v>
      </c>
      <c r="P428" s="64">
        <v>0</v>
      </c>
      <c r="Q428" s="64">
        <v>0</v>
      </c>
      <c r="R428" s="64">
        <f t="shared" si="88"/>
        <v>25</v>
      </c>
      <c r="S428" s="64">
        <f t="shared" si="89"/>
        <v>330</v>
      </c>
      <c r="T428" s="65">
        <f t="shared" si="82"/>
        <v>30</v>
      </c>
      <c r="U428" s="64">
        <f t="shared" si="90"/>
        <v>30</v>
      </c>
      <c r="V428" s="66">
        <f t="shared" si="81"/>
        <v>414</v>
      </c>
      <c r="W428" s="38"/>
      <c r="X428" s="39"/>
      <c r="Y428" s="40"/>
    </row>
    <row r="429" spans="1:25" s="41" customFormat="1" ht="24">
      <c r="A429" s="62">
        <v>6087</v>
      </c>
      <c r="B429" s="76" t="s">
        <v>640</v>
      </c>
      <c r="C429" s="62" t="s">
        <v>10</v>
      </c>
      <c r="D429" s="63" t="s">
        <v>184</v>
      </c>
      <c r="E429" s="64">
        <v>2</v>
      </c>
      <c r="F429" s="68">
        <v>0</v>
      </c>
      <c r="G429" s="65">
        <v>0</v>
      </c>
      <c r="H429" s="64">
        <v>2</v>
      </c>
      <c r="I429" s="64">
        <f t="shared" si="86"/>
        <v>0</v>
      </c>
      <c r="J429" s="64">
        <f t="shared" si="87"/>
        <v>60</v>
      </c>
      <c r="K429" s="64">
        <v>2</v>
      </c>
      <c r="L429" s="64">
        <v>0</v>
      </c>
      <c r="M429" s="64">
        <v>0</v>
      </c>
      <c r="N429" s="64">
        <v>0</v>
      </c>
      <c r="O429" s="64">
        <v>0</v>
      </c>
      <c r="P429" s="64">
        <v>0</v>
      </c>
      <c r="Q429" s="64">
        <v>0</v>
      </c>
      <c r="R429" s="64">
        <f t="shared" si="88"/>
        <v>5</v>
      </c>
      <c r="S429" s="64">
        <f t="shared" si="89"/>
        <v>66</v>
      </c>
      <c r="T429" s="65">
        <f t="shared" si="82"/>
        <v>6</v>
      </c>
      <c r="U429" s="64">
        <f t="shared" si="90"/>
        <v>6</v>
      </c>
      <c r="V429" s="66">
        <f t="shared" si="81"/>
        <v>415</v>
      </c>
      <c r="W429" s="38"/>
      <c r="X429" s="39">
        <f>N429+O429+P429+Q429</f>
        <v>0</v>
      </c>
      <c r="Y429" s="40"/>
    </row>
    <row r="430" spans="1:25" s="41" customFormat="1">
      <c r="A430" s="62">
        <v>6088</v>
      </c>
      <c r="B430" s="76" t="s">
        <v>641</v>
      </c>
      <c r="C430" s="62" t="s">
        <v>251</v>
      </c>
      <c r="D430" s="63" t="s">
        <v>184</v>
      </c>
      <c r="E430" s="64">
        <v>3</v>
      </c>
      <c r="F430" s="68">
        <v>0</v>
      </c>
      <c r="G430" s="65">
        <v>2</v>
      </c>
      <c r="H430" s="64">
        <v>2</v>
      </c>
      <c r="I430" s="64">
        <f t="shared" si="86"/>
        <v>60</v>
      </c>
      <c r="J430" s="64">
        <f t="shared" si="87"/>
        <v>60</v>
      </c>
      <c r="K430" s="64">
        <v>3</v>
      </c>
      <c r="L430" s="64">
        <v>0</v>
      </c>
      <c r="M430" s="64">
        <v>0</v>
      </c>
      <c r="N430" s="64">
        <v>0</v>
      </c>
      <c r="O430" s="64">
        <v>3</v>
      </c>
      <c r="P430" s="64">
        <v>0</v>
      </c>
      <c r="Q430" s="64">
        <v>0</v>
      </c>
      <c r="R430" s="64">
        <f t="shared" si="88"/>
        <v>7.5</v>
      </c>
      <c r="S430" s="64">
        <f t="shared" si="89"/>
        <v>66</v>
      </c>
      <c r="T430" s="65">
        <f t="shared" si="82"/>
        <v>9</v>
      </c>
      <c r="U430" s="64">
        <f t="shared" si="90"/>
        <v>9</v>
      </c>
      <c r="V430" s="66">
        <f t="shared" si="81"/>
        <v>416</v>
      </c>
      <c r="W430" s="38"/>
      <c r="X430" s="39"/>
      <c r="Y430" s="40"/>
    </row>
    <row r="431" spans="1:25" s="41" customFormat="1">
      <c r="A431" s="62">
        <v>6090</v>
      </c>
      <c r="B431" s="76" t="s">
        <v>642</v>
      </c>
      <c r="C431" s="62" t="s">
        <v>22</v>
      </c>
      <c r="D431" s="63" t="s">
        <v>184</v>
      </c>
      <c r="E431" s="64">
        <v>16</v>
      </c>
      <c r="F431" s="68">
        <v>16</v>
      </c>
      <c r="G431" s="65">
        <v>0</v>
      </c>
      <c r="H431" s="64">
        <v>15</v>
      </c>
      <c r="I431" s="64">
        <f t="shared" si="86"/>
        <v>480</v>
      </c>
      <c r="J431" s="64">
        <f t="shared" si="87"/>
        <v>450</v>
      </c>
      <c r="K431" s="64">
        <v>15</v>
      </c>
      <c r="L431" s="64">
        <v>0</v>
      </c>
      <c r="M431" s="64">
        <v>1</v>
      </c>
      <c r="N431" s="64">
        <v>16</v>
      </c>
      <c r="O431" s="64">
        <v>0</v>
      </c>
      <c r="P431" s="64">
        <v>0</v>
      </c>
      <c r="Q431" s="64">
        <v>0</v>
      </c>
      <c r="R431" s="64">
        <f t="shared" si="88"/>
        <v>43.5</v>
      </c>
      <c r="S431" s="64">
        <f t="shared" si="89"/>
        <v>495.00000000000006</v>
      </c>
      <c r="T431" s="65">
        <f t="shared" si="82"/>
        <v>48</v>
      </c>
      <c r="U431" s="64">
        <f t="shared" si="90"/>
        <v>48</v>
      </c>
      <c r="V431" s="66">
        <f t="shared" si="81"/>
        <v>417</v>
      </c>
      <c r="W431" s="38"/>
      <c r="X431" s="39"/>
      <c r="Y431" s="40"/>
    </row>
    <row r="432" spans="1:25" s="41" customFormat="1">
      <c r="A432" s="62">
        <v>6103</v>
      </c>
      <c r="B432" s="76" t="s">
        <v>643</v>
      </c>
      <c r="C432" s="62" t="s">
        <v>644</v>
      </c>
      <c r="D432" s="63" t="s">
        <v>177</v>
      </c>
      <c r="E432" s="64">
        <v>4</v>
      </c>
      <c r="F432" s="68">
        <v>2</v>
      </c>
      <c r="G432" s="65">
        <v>0</v>
      </c>
      <c r="H432" s="64">
        <v>4</v>
      </c>
      <c r="I432" s="64">
        <f>30*((F432*(F432+1))/2)</f>
        <v>90</v>
      </c>
      <c r="J432" s="64">
        <f t="shared" si="87"/>
        <v>120</v>
      </c>
      <c r="K432" s="64">
        <v>4</v>
      </c>
      <c r="L432" s="64">
        <v>0</v>
      </c>
      <c r="M432" s="64">
        <v>0</v>
      </c>
      <c r="N432" s="64">
        <v>4</v>
      </c>
      <c r="O432" s="64">
        <v>0</v>
      </c>
      <c r="P432" s="64">
        <v>0</v>
      </c>
      <c r="Q432" s="64">
        <v>0</v>
      </c>
      <c r="R432" s="64">
        <f t="shared" si="88"/>
        <v>10</v>
      </c>
      <c r="S432" s="64">
        <f t="shared" si="89"/>
        <v>132</v>
      </c>
      <c r="T432" s="65">
        <f t="shared" si="82"/>
        <v>12</v>
      </c>
      <c r="U432" s="64">
        <f t="shared" si="90"/>
        <v>12</v>
      </c>
      <c r="V432" s="66">
        <f t="shared" si="81"/>
        <v>418</v>
      </c>
      <c r="W432" s="38"/>
      <c r="X432" s="39"/>
      <c r="Y432" s="40"/>
    </row>
    <row r="433" spans="1:25" s="41" customFormat="1" ht="24">
      <c r="A433" s="62">
        <v>6110</v>
      </c>
      <c r="B433" s="76" t="s">
        <v>645</v>
      </c>
      <c r="C433" s="62" t="s">
        <v>646</v>
      </c>
      <c r="D433" s="63" t="s">
        <v>184</v>
      </c>
      <c r="E433" s="64">
        <v>3</v>
      </c>
      <c r="F433" s="68">
        <v>0</v>
      </c>
      <c r="G433" s="65">
        <v>0</v>
      </c>
      <c r="H433" s="64">
        <v>3</v>
      </c>
      <c r="I433" s="64">
        <f t="shared" si="86"/>
        <v>0</v>
      </c>
      <c r="J433" s="64">
        <f t="shared" si="87"/>
        <v>90</v>
      </c>
      <c r="K433" s="64">
        <v>3</v>
      </c>
      <c r="L433" s="64">
        <v>0</v>
      </c>
      <c r="M433" s="64">
        <v>0</v>
      </c>
      <c r="N433" s="64">
        <v>3</v>
      </c>
      <c r="O433" s="64">
        <v>0</v>
      </c>
      <c r="P433" s="64">
        <v>0</v>
      </c>
      <c r="Q433" s="64">
        <v>0</v>
      </c>
      <c r="R433" s="64">
        <f t="shared" si="88"/>
        <v>7.5</v>
      </c>
      <c r="S433" s="64">
        <f t="shared" si="89"/>
        <v>99.000000000000014</v>
      </c>
      <c r="T433" s="65">
        <f t="shared" si="82"/>
        <v>9</v>
      </c>
      <c r="U433" s="64">
        <f t="shared" si="90"/>
        <v>9</v>
      </c>
      <c r="V433" s="66">
        <f t="shared" si="81"/>
        <v>419</v>
      </c>
      <c r="W433" s="38"/>
      <c r="X433" s="39"/>
      <c r="Y433" s="40"/>
    </row>
    <row r="434" spans="1:25" s="41" customFormat="1" ht="24">
      <c r="A434" s="62">
        <v>6113</v>
      </c>
      <c r="B434" s="76" t="s">
        <v>647</v>
      </c>
      <c r="C434" s="62" t="s">
        <v>648</v>
      </c>
      <c r="D434" s="63" t="s">
        <v>184</v>
      </c>
      <c r="E434" s="64">
        <v>2</v>
      </c>
      <c r="F434" s="68">
        <v>0</v>
      </c>
      <c r="G434" s="65">
        <v>0</v>
      </c>
      <c r="H434" s="64">
        <v>2</v>
      </c>
      <c r="I434" s="64">
        <f t="shared" si="86"/>
        <v>0</v>
      </c>
      <c r="J434" s="64">
        <f t="shared" si="87"/>
        <v>60</v>
      </c>
      <c r="K434" s="64">
        <v>2</v>
      </c>
      <c r="L434" s="64">
        <v>0</v>
      </c>
      <c r="M434" s="64">
        <v>0</v>
      </c>
      <c r="N434" s="64">
        <v>2</v>
      </c>
      <c r="O434" s="64">
        <v>0</v>
      </c>
      <c r="P434" s="64">
        <v>0</v>
      </c>
      <c r="Q434" s="64">
        <v>0</v>
      </c>
      <c r="R434" s="64">
        <f t="shared" si="88"/>
        <v>5</v>
      </c>
      <c r="S434" s="64">
        <f t="shared" si="89"/>
        <v>66</v>
      </c>
      <c r="T434" s="65">
        <f t="shared" si="82"/>
        <v>6</v>
      </c>
      <c r="U434" s="64">
        <f t="shared" si="90"/>
        <v>6</v>
      </c>
      <c r="V434" s="66">
        <f t="shared" si="81"/>
        <v>420</v>
      </c>
      <c r="W434" s="38"/>
      <c r="X434" s="39"/>
      <c r="Y434" s="40"/>
    </row>
    <row r="435" spans="1:25" s="41" customFormat="1" ht="24">
      <c r="A435" s="62">
        <v>6114</v>
      </c>
      <c r="B435" s="76" t="s">
        <v>649</v>
      </c>
      <c r="C435" s="62" t="s">
        <v>624</v>
      </c>
      <c r="D435" s="63" t="s">
        <v>177</v>
      </c>
      <c r="E435" s="64">
        <v>10</v>
      </c>
      <c r="F435" s="68">
        <v>10</v>
      </c>
      <c r="G435" s="65">
        <v>0</v>
      </c>
      <c r="H435" s="64">
        <v>10</v>
      </c>
      <c r="I435" s="64">
        <f>30*((F435*(F435+1))/2)</f>
        <v>1650</v>
      </c>
      <c r="J435" s="64">
        <f t="shared" si="87"/>
        <v>300</v>
      </c>
      <c r="K435" s="64">
        <v>10</v>
      </c>
      <c r="L435" s="64">
        <v>0</v>
      </c>
      <c r="M435" s="64">
        <v>0</v>
      </c>
      <c r="N435" s="64">
        <v>10</v>
      </c>
      <c r="O435" s="64">
        <v>0</v>
      </c>
      <c r="P435" s="64">
        <v>0</v>
      </c>
      <c r="Q435" s="64">
        <v>0</v>
      </c>
      <c r="R435" s="64">
        <f t="shared" si="88"/>
        <v>25</v>
      </c>
      <c r="S435" s="64">
        <f t="shared" si="89"/>
        <v>330</v>
      </c>
      <c r="T435" s="65">
        <f t="shared" si="82"/>
        <v>30</v>
      </c>
      <c r="U435" s="64">
        <f t="shared" si="90"/>
        <v>30</v>
      </c>
      <c r="V435" s="66">
        <f t="shared" si="81"/>
        <v>421</v>
      </c>
      <c r="W435" s="38"/>
      <c r="X435" s="39"/>
      <c r="Y435" s="40"/>
    </row>
    <row r="436" spans="1:25" s="41" customFormat="1">
      <c r="A436" s="62">
        <v>6116</v>
      </c>
      <c r="B436" s="76" t="s">
        <v>650</v>
      </c>
      <c r="C436" s="62" t="s">
        <v>10</v>
      </c>
      <c r="D436" s="63" t="s">
        <v>184</v>
      </c>
      <c r="E436" s="64">
        <v>3</v>
      </c>
      <c r="F436" s="68">
        <v>3</v>
      </c>
      <c r="G436" s="65">
        <v>0</v>
      </c>
      <c r="H436" s="64">
        <v>3</v>
      </c>
      <c r="I436" s="64">
        <f t="shared" si="86"/>
        <v>90</v>
      </c>
      <c r="J436" s="64">
        <f t="shared" si="87"/>
        <v>90</v>
      </c>
      <c r="K436" s="64">
        <v>3</v>
      </c>
      <c r="L436" s="64">
        <v>0</v>
      </c>
      <c r="M436" s="64">
        <v>0</v>
      </c>
      <c r="N436" s="64">
        <v>3</v>
      </c>
      <c r="O436" s="64">
        <v>0</v>
      </c>
      <c r="P436" s="64">
        <v>0</v>
      </c>
      <c r="Q436" s="64">
        <v>0</v>
      </c>
      <c r="R436" s="64">
        <f t="shared" si="88"/>
        <v>7.5</v>
      </c>
      <c r="S436" s="64">
        <f t="shared" si="89"/>
        <v>99.000000000000014</v>
      </c>
      <c r="T436" s="65">
        <f t="shared" si="82"/>
        <v>9</v>
      </c>
      <c r="U436" s="64">
        <f t="shared" si="90"/>
        <v>9</v>
      </c>
      <c r="V436" s="66">
        <f t="shared" si="81"/>
        <v>422</v>
      </c>
      <c r="W436" s="38"/>
      <c r="X436" s="39">
        <f>N436+O436+P436+Q436</f>
        <v>3</v>
      </c>
      <c r="Y436" s="40"/>
    </row>
    <row r="437" spans="1:25" s="41" customFormat="1" ht="24">
      <c r="A437" s="62">
        <v>6117</v>
      </c>
      <c r="B437" s="76" t="s">
        <v>651</v>
      </c>
      <c r="C437" s="62" t="s">
        <v>61</v>
      </c>
      <c r="D437" s="63" t="s">
        <v>184</v>
      </c>
      <c r="E437" s="64">
        <v>6</v>
      </c>
      <c r="F437" s="68">
        <v>0</v>
      </c>
      <c r="G437" s="65">
        <v>0</v>
      </c>
      <c r="H437" s="64">
        <v>5</v>
      </c>
      <c r="I437" s="64">
        <f t="shared" si="86"/>
        <v>0</v>
      </c>
      <c r="J437" s="64">
        <f t="shared" si="87"/>
        <v>150</v>
      </c>
      <c r="K437" s="64">
        <v>0</v>
      </c>
      <c r="L437" s="64">
        <v>0</v>
      </c>
      <c r="M437" s="64">
        <v>6</v>
      </c>
      <c r="N437" s="64">
        <v>0</v>
      </c>
      <c r="O437" s="64">
        <v>6</v>
      </c>
      <c r="P437" s="64">
        <v>0</v>
      </c>
      <c r="Q437" s="64">
        <v>0</v>
      </c>
      <c r="R437" s="64">
        <v>7.5</v>
      </c>
      <c r="S437" s="64">
        <f t="shared" si="89"/>
        <v>165</v>
      </c>
      <c r="T437" s="65">
        <f t="shared" si="82"/>
        <v>18</v>
      </c>
      <c r="U437" s="64">
        <f t="shared" si="90"/>
        <v>18</v>
      </c>
      <c r="V437" s="66">
        <f t="shared" si="81"/>
        <v>423</v>
      </c>
      <c r="W437" s="38"/>
      <c r="X437" s="39"/>
      <c r="Y437" s="40"/>
    </row>
    <row r="438" spans="1:25" s="41" customFormat="1" ht="24">
      <c r="A438" s="62">
        <v>6122</v>
      </c>
      <c r="B438" s="76" t="s">
        <v>652</v>
      </c>
      <c r="C438" s="62" t="s">
        <v>49</v>
      </c>
      <c r="D438" s="63" t="s">
        <v>184</v>
      </c>
      <c r="E438" s="64">
        <v>6</v>
      </c>
      <c r="F438" s="68">
        <v>0</v>
      </c>
      <c r="G438" s="65">
        <v>0</v>
      </c>
      <c r="H438" s="64">
        <v>7</v>
      </c>
      <c r="I438" s="64">
        <f t="shared" si="86"/>
        <v>0</v>
      </c>
      <c r="J438" s="64">
        <f t="shared" si="87"/>
        <v>210</v>
      </c>
      <c r="K438" s="64">
        <v>0</v>
      </c>
      <c r="L438" s="64">
        <v>0</v>
      </c>
      <c r="M438" s="64">
        <v>6</v>
      </c>
      <c r="N438" s="64">
        <v>6</v>
      </c>
      <c r="O438" s="64">
        <v>0</v>
      </c>
      <c r="P438" s="64">
        <v>0</v>
      </c>
      <c r="Q438" s="64">
        <v>0</v>
      </c>
      <c r="R438" s="64">
        <f t="shared" ref="R438:R443" si="91">(K438*2.5)+(L438*5)+(M438*6)</f>
        <v>36</v>
      </c>
      <c r="S438" s="64">
        <f t="shared" si="89"/>
        <v>231.00000000000003</v>
      </c>
      <c r="T438" s="65">
        <f t="shared" si="82"/>
        <v>18</v>
      </c>
      <c r="U438" s="64">
        <f t="shared" si="90"/>
        <v>18</v>
      </c>
      <c r="V438" s="66">
        <f t="shared" si="81"/>
        <v>424</v>
      </c>
      <c r="W438" s="38"/>
      <c r="X438" s="39"/>
      <c r="Y438" s="40"/>
    </row>
    <row r="439" spans="1:25" s="41" customFormat="1" ht="24">
      <c r="A439" s="62">
        <v>6131</v>
      </c>
      <c r="B439" s="76" t="s">
        <v>653</v>
      </c>
      <c r="C439" s="62" t="s">
        <v>654</v>
      </c>
      <c r="D439" s="63" t="s">
        <v>634</v>
      </c>
      <c r="E439" s="64">
        <v>8</v>
      </c>
      <c r="F439" s="68">
        <v>3</v>
      </c>
      <c r="G439" s="65">
        <v>0</v>
      </c>
      <c r="H439" s="64">
        <v>7</v>
      </c>
      <c r="I439" s="64">
        <f>30*((F439*(F439+1))/2)</f>
        <v>180</v>
      </c>
      <c r="J439" s="64">
        <f t="shared" si="87"/>
        <v>210</v>
      </c>
      <c r="K439" s="64">
        <v>7</v>
      </c>
      <c r="L439" s="64">
        <v>0</v>
      </c>
      <c r="M439" s="64">
        <v>1</v>
      </c>
      <c r="N439" s="64">
        <v>7</v>
      </c>
      <c r="O439" s="64">
        <v>1</v>
      </c>
      <c r="P439" s="64">
        <v>0</v>
      </c>
      <c r="Q439" s="64">
        <v>0</v>
      </c>
      <c r="R439" s="64">
        <f t="shared" si="91"/>
        <v>23.5</v>
      </c>
      <c r="S439" s="64">
        <f t="shared" si="89"/>
        <v>231.00000000000003</v>
      </c>
      <c r="T439" s="65">
        <f t="shared" si="82"/>
        <v>24</v>
      </c>
      <c r="U439" s="64">
        <f t="shared" si="90"/>
        <v>24</v>
      </c>
      <c r="V439" s="66">
        <f t="shared" si="81"/>
        <v>425</v>
      </c>
      <c r="W439" s="38"/>
      <c r="X439" s="39"/>
      <c r="Y439" s="40"/>
    </row>
    <row r="440" spans="1:25" s="41" customFormat="1">
      <c r="A440" s="62">
        <v>6135</v>
      </c>
      <c r="B440" s="76" t="s">
        <v>655</v>
      </c>
      <c r="C440" s="62" t="s">
        <v>49</v>
      </c>
      <c r="D440" s="63" t="s">
        <v>184</v>
      </c>
      <c r="E440" s="64">
        <v>2</v>
      </c>
      <c r="F440" s="68">
        <v>0</v>
      </c>
      <c r="G440" s="65">
        <v>0</v>
      </c>
      <c r="H440" s="64">
        <v>2</v>
      </c>
      <c r="I440" s="64">
        <f t="shared" si="86"/>
        <v>0</v>
      </c>
      <c r="J440" s="64">
        <f t="shared" si="87"/>
        <v>60</v>
      </c>
      <c r="K440" s="64">
        <v>0</v>
      </c>
      <c r="L440" s="64">
        <v>0</v>
      </c>
      <c r="M440" s="64">
        <v>2</v>
      </c>
      <c r="N440" s="64">
        <v>2</v>
      </c>
      <c r="O440" s="64">
        <v>0</v>
      </c>
      <c r="P440" s="64">
        <v>0</v>
      </c>
      <c r="Q440" s="64">
        <v>0</v>
      </c>
      <c r="R440" s="64">
        <f t="shared" si="91"/>
        <v>12</v>
      </c>
      <c r="S440" s="64">
        <f t="shared" si="89"/>
        <v>66</v>
      </c>
      <c r="T440" s="65">
        <f t="shared" si="82"/>
        <v>6</v>
      </c>
      <c r="U440" s="64">
        <f t="shared" si="90"/>
        <v>6</v>
      </c>
      <c r="V440" s="66">
        <f t="shared" si="81"/>
        <v>426</v>
      </c>
      <c r="W440" s="38"/>
      <c r="X440" s="39"/>
      <c r="Y440" s="40"/>
    </row>
    <row r="441" spans="1:25" s="41" customFormat="1" ht="24">
      <c r="A441" s="62">
        <v>6136</v>
      </c>
      <c r="B441" s="76" t="s">
        <v>656</v>
      </c>
      <c r="C441" s="62" t="s">
        <v>49</v>
      </c>
      <c r="D441" s="63" t="s">
        <v>184</v>
      </c>
      <c r="E441" s="64">
        <v>2</v>
      </c>
      <c r="F441" s="68">
        <v>0</v>
      </c>
      <c r="G441" s="65">
        <v>0</v>
      </c>
      <c r="H441" s="64">
        <v>3</v>
      </c>
      <c r="I441" s="64">
        <f t="shared" si="86"/>
        <v>0</v>
      </c>
      <c r="J441" s="64">
        <f t="shared" si="87"/>
        <v>90</v>
      </c>
      <c r="K441" s="64">
        <v>2</v>
      </c>
      <c r="L441" s="64">
        <v>0</v>
      </c>
      <c r="M441" s="64">
        <v>0</v>
      </c>
      <c r="N441" s="64">
        <v>2</v>
      </c>
      <c r="O441" s="64">
        <v>0</v>
      </c>
      <c r="P441" s="64">
        <v>0</v>
      </c>
      <c r="Q441" s="64">
        <v>0</v>
      </c>
      <c r="R441" s="64">
        <f t="shared" si="91"/>
        <v>5</v>
      </c>
      <c r="S441" s="64">
        <f t="shared" si="89"/>
        <v>99.000000000000014</v>
      </c>
      <c r="T441" s="65">
        <f t="shared" si="82"/>
        <v>6</v>
      </c>
      <c r="U441" s="64">
        <f t="shared" si="90"/>
        <v>6</v>
      </c>
      <c r="V441" s="66">
        <f t="shared" si="81"/>
        <v>427</v>
      </c>
      <c r="W441" s="38"/>
      <c r="X441" s="39"/>
      <c r="Y441" s="40"/>
    </row>
    <row r="442" spans="1:25" s="41" customFormat="1">
      <c r="A442" s="62">
        <v>6138</v>
      </c>
      <c r="B442" s="76" t="s">
        <v>657</v>
      </c>
      <c r="C442" s="62" t="s">
        <v>181</v>
      </c>
      <c r="D442" s="63" t="s">
        <v>184</v>
      </c>
      <c r="E442" s="64">
        <v>1</v>
      </c>
      <c r="F442" s="68">
        <v>1</v>
      </c>
      <c r="G442" s="65">
        <v>0</v>
      </c>
      <c r="H442" s="64">
        <v>2</v>
      </c>
      <c r="I442" s="64">
        <f t="shared" si="86"/>
        <v>30</v>
      </c>
      <c r="J442" s="64">
        <f t="shared" si="87"/>
        <v>60</v>
      </c>
      <c r="K442" s="64">
        <v>1</v>
      </c>
      <c r="L442" s="64">
        <v>0</v>
      </c>
      <c r="M442" s="64">
        <v>0</v>
      </c>
      <c r="N442" s="64">
        <v>1</v>
      </c>
      <c r="O442" s="64">
        <v>0</v>
      </c>
      <c r="P442" s="64">
        <v>0</v>
      </c>
      <c r="Q442" s="64">
        <v>0</v>
      </c>
      <c r="R442" s="64">
        <f t="shared" si="91"/>
        <v>2.5</v>
      </c>
      <c r="S442" s="64">
        <f t="shared" si="89"/>
        <v>66</v>
      </c>
      <c r="T442" s="65">
        <f t="shared" si="82"/>
        <v>3</v>
      </c>
      <c r="U442" s="64">
        <f t="shared" si="90"/>
        <v>3</v>
      </c>
      <c r="V442" s="66">
        <f t="shared" si="81"/>
        <v>428</v>
      </c>
      <c r="W442" s="38"/>
      <c r="X442" s="39"/>
      <c r="Y442" s="40"/>
    </row>
    <row r="443" spans="1:25" s="41" customFormat="1" ht="24">
      <c r="A443" s="62">
        <v>6139</v>
      </c>
      <c r="B443" s="76" t="s">
        <v>658</v>
      </c>
      <c r="C443" s="62" t="s">
        <v>312</v>
      </c>
      <c r="D443" s="63" t="s">
        <v>177</v>
      </c>
      <c r="E443" s="64">
        <v>6</v>
      </c>
      <c r="F443" s="68">
        <v>6</v>
      </c>
      <c r="G443" s="65">
        <v>0</v>
      </c>
      <c r="H443" s="64">
        <v>6</v>
      </c>
      <c r="I443" s="64">
        <f>30*((F443*(F443+1))/2)</f>
        <v>630</v>
      </c>
      <c r="J443" s="64">
        <f t="shared" si="87"/>
        <v>180</v>
      </c>
      <c r="K443" s="64">
        <v>6</v>
      </c>
      <c r="L443" s="64">
        <v>0</v>
      </c>
      <c r="M443" s="64">
        <v>0</v>
      </c>
      <c r="N443" s="64">
        <v>6</v>
      </c>
      <c r="O443" s="64">
        <v>0</v>
      </c>
      <c r="P443" s="64">
        <v>0</v>
      </c>
      <c r="Q443" s="64">
        <v>0</v>
      </c>
      <c r="R443" s="64">
        <f t="shared" si="91"/>
        <v>15</v>
      </c>
      <c r="S443" s="64">
        <f t="shared" si="89"/>
        <v>198.00000000000003</v>
      </c>
      <c r="T443" s="65">
        <f t="shared" si="82"/>
        <v>18</v>
      </c>
      <c r="U443" s="64">
        <f t="shared" si="90"/>
        <v>18</v>
      </c>
      <c r="V443" s="66">
        <f t="shared" si="81"/>
        <v>429</v>
      </c>
      <c r="W443" s="38"/>
      <c r="X443" s="39">
        <f>N443+O443+P443+Q443</f>
        <v>6</v>
      </c>
      <c r="Y443" s="40"/>
    </row>
    <row r="444" spans="1:25" s="41" customFormat="1" ht="24">
      <c r="A444" s="62">
        <v>6145</v>
      </c>
      <c r="B444" s="76" t="s">
        <v>659</v>
      </c>
      <c r="C444" s="62" t="s">
        <v>251</v>
      </c>
      <c r="D444" s="63" t="s">
        <v>177</v>
      </c>
      <c r="E444" s="64">
        <v>2</v>
      </c>
      <c r="F444" s="68">
        <v>2</v>
      </c>
      <c r="G444" s="65">
        <v>0</v>
      </c>
      <c r="H444" s="64">
        <v>2</v>
      </c>
      <c r="I444" s="64">
        <f>30*((F444*(F444+1))/2)</f>
        <v>90</v>
      </c>
      <c r="J444" s="64">
        <f t="shared" si="87"/>
        <v>60</v>
      </c>
      <c r="K444" s="64">
        <v>2</v>
      </c>
      <c r="L444" s="64">
        <v>0</v>
      </c>
      <c r="M444" s="64">
        <v>0</v>
      </c>
      <c r="N444" s="64">
        <v>2</v>
      </c>
      <c r="O444" s="64">
        <v>0</v>
      </c>
      <c r="P444" s="64">
        <v>0</v>
      </c>
      <c r="Q444" s="64">
        <v>0</v>
      </c>
      <c r="R444" s="64">
        <v>5</v>
      </c>
      <c r="S444" s="64">
        <f t="shared" si="89"/>
        <v>66</v>
      </c>
      <c r="T444" s="65">
        <f t="shared" si="82"/>
        <v>6</v>
      </c>
      <c r="U444" s="64">
        <f t="shared" si="90"/>
        <v>6</v>
      </c>
      <c r="V444" s="66">
        <f t="shared" si="81"/>
        <v>430</v>
      </c>
      <c r="W444" s="38"/>
      <c r="X444" s="39"/>
      <c r="Y444" s="40"/>
    </row>
    <row r="445" spans="1:25" s="41" customFormat="1" ht="24">
      <c r="A445" s="62">
        <v>6147</v>
      </c>
      <c r="B445" s="76" t="s">
        <v>660</v>
      </c>
      <c r="C445" s="62" t="s">
        <v>251</v>
      </c>
      <c r="D445" s="63" t="s">
        <v>184</v>
      </c>
      <c r="E445" s="64">
        <v>3</v>
      </c>
      <c r="F445" s="68">
        <v>3</v>
      </c>
      <c r="G445" s="65">
        <v>0</v>
      </c>
      <c r="H445" s="64">
        <v>3</v>
      </c>
      <c r="I445" s="64">
        <f t="shared" si="86"/>
        <v>90</v>
      </c>
      <c r="J445" s="64">
        <f t="shared" si="87"/>
        <v>90</v>
      </c>
      <c r="K445" s="64">
        <v>3</v>
      </c>
      <c r="L445" s="64">
        <v>0</v>
      </c>
      <c r="M445" s="64">
        <v>0</v>
      </c>
      <c r="N445" s="64">
        <v>3</v>
      </c>
      <c r="O445" s="64">
        <v>0</v>
      </c>
      <c r="P445" s="64">
        <v>0</v>
      </c>
      <c r="Q445" s="64">
        <v>0</v>
      </c>
      <c r="R445" s="64">
        <v>5</v>
      </c>
      <c r="S445" s="64">
        <f t="shared" si="89"/>
        <v>99.000000000000014</v>
      </c>
      <c r="T445" s="65">
        <f t="shared" si="82"/>
        <v>9</v>
      </c>
      <c r="U445" s="64">
        <f t="shared" si="90"/>
        <v>9</v>
      </c>
      <c r="V445" s="66">
        <f t="shared" si="81"/>
        <v>431</v>
      </c>
      <c r="W445" s="38"/>
      <c r="X445" s="39"/>
      <c r="Y445" s="40"/>
    </row>
    <row r="446" spans="1:25" s="41" customFormat="1">
      <c r="A446" s="62">
        <v>6162</v>
      </c>
      <c r="B446" s="76" t="s">
        <v>661</v>
      </c>
      <c r="C446" s="62" t="s">
        <v>662</v>
      </c>
      <c r="D446" s="63" t="s">
        <v>184</v>
      </c>
      <c r="E446" s="64">
        <v>1</v>
      </c>
      <c r="F446" s="68">
        <v>1</v>
      </c>
      <c r="G446" s="65">
        <v>0</v>
      </c>
      <c r="H446" s="64">
        <v>1</v>
      </c>
      <c r="I446" s="64">
        <f t="shared" si="86"/>
        <v>30</v>
      </c>
      <c r="J446" s="64">
        <f t="shared" si="87"/>
        <v>30</v>
      </c>
      <c r="K446" s="64">
        <v>1</v>
      </c>
      <c r="L446" s="64">
        <v>0</v>
      </c>
      <c r="M446" s="64">
        <v>0</v>
      </c>
      <c r="N446" s="64">
        <v>1</v>
      </c>
      <c r="O446" s="64">
        <v>0</v>
      </c>
      <c r="P446" s="64">
        <v>0</v>
      </c>
      <c r="Q446" s="64">
        <v>0</v>
      </c>
      <c r="R446" s="64">
        <f t="shared" ref="R446:R451" si="92">(K446*2.5)+(L446*5)+(M446*6)</f>
        <v>2.5</v>
      </c>
      <c r="S446" s="64">
        <f t="shared" si="89"/>
        <v>33</v>
      </c>
      <c r="T446" s="65">
        <f t="shared" si="82"/>
        <v>3</v>
      </c>
      <c r="U446" s="64">
        <f t="shared" si="90"/>
        <v>3</v>
      </c>
      <c r="V446" s="66">
        <f t="shared" si="81"/>
        <v>432</v>
      </c>
      <c r="W446" s="38"/>
      <c r="X446" s="39">
        <f>N446+O446+P446+Q446</f>
        <v>1</v>
      </c>
      <c r="Y446" s="40"/>
    </row>
    <row r="447" spans="1:25" s="41" customFormat="1">
      <c r="A447" s="62">
        <v>6178</v>
      </c>
      <c r="B447" s="76" t="s">
        <v>663</v>
      </c>
      <c r="C447" s="62" t="s">
        <v>92</v>
      </c>
      <c r="D447" s="63" t="s">
        <v>184</v>
      </c>
      <c r="E447" s="64">
        <v>3</v>
      </c>
      <c r="F447" s="68">
        <v>0</v>
      </c>
      <c r="G447" s="65">
        <v>0</v>
      </c>
      <c r="H447" s="64">
        <v>2</v>
      </c>
      <c r="I447" s="64">
        <f t="shared" si="86"/>
        <v>0</v>
      </c>
      <c r="J447" s="64">
        <f t="shared" si="87"/>
        <v>60</v>
      </c>
      <c r="K447" s="64">
        <v>0</v>
      </c>
      <c r="L447" s="64">
        <v>0</v>
      </c>
      <c r="M447" s="64">
        <v>3</v>
      </c>
      <c r="N447" s="64">
        <v>0</v>
      </c>
      <c r="O447" s="64">
        <v>0</v>
      </c>
      <c r="P447" s="64">
        <v>3</v>
      </c>
      <c r="Q447" s="64">
        <v>0</v>
      </c>
      <c r="R447" s="64">
        <f t="shared" si="92"/>
        <v>18</v>
      </c>
      <c r="S447" s="64">
        <f t="shared" si="89"/>
        <v>66</v>
      </c>
      <c r="T447" s="65">
        <f t="shared" si="82"/>
        <v>9</v>
      </c>
      <c r="U447" s="64">
        <f t="shared" si="90"/>
        <v>9</v>
      </c>
      <c r="V447" s="66">
        <f t="shared" si="81"/>
        <v>433</v>
      </c>
      <c r="W447" s="38"/>
      <c r="X447" s="39"/>
      <c r="Y447" s="40"/>
    </row>
    <row r="448" spans="1:25" s="41" customFormat="1" ht="24">
      <c r="A448" s="62">
        <v>6202</v>
      </c>
      <c r="B448" s="76" t="s">
        <v>664</v>
      </c>
      <c r="C448" s="62" t="s">
        <v>665</v>
      </c>
      <c r="D448" s="63" t="s">
        <v>184</v>
      </c>
      <c r="E448" s="64">
        <v>2</v>
      </c>
      <c r="F448" s="68">
        <v>0</v>
      </c>
      <c r="G448" s="65">
        <v>2</v>
      </c>
      <c r="H448" s="64">
        <v>2</v>
      </c>
      <c r="I448" s="64">
        <f t="shared" si="86"/>
        <v>60</v>
      </c>
      <c r="J448" s="64">
        <f t="shared" si="87"/>
        <v>60</v>
      </c>
      <c r="K448" s="64">
        <v>0</v>
      </c>
      <c r="L448" s="64">
        <v>0</v>
      </c>
      <c r="M448" s="64">
        <v>2</v>
      </c>
      <c r="N448" s="64">
        <v>2</v>
      </c>
      <c r="O448" s="64">
        <v>0</v>
      </c>
      <c r="P448" s="64">
        <v>0</v>
      </c>
      <c r="Q448" s="64">
        <v>0</v>
      </c>
      <c r="R448" s="64">
        <f t="shared" si="92"/>
        <v>12</v>
      </c>
      <c r="S448" s="64">
        <f t="shared" si="89"/>
        <v>66</v>
      </c>
      <c r="T448" s="65">
        <f t="shared" si="82"/>
        <v>6</v>
      </c>
      <c r="U448" s="64">
        <f t="shared" si="90"/>
        <v>6</v>
      </c>
      <c r="V448" s="66">
        <f t="shared" si="81"/>
        <v>434</v>
      </c>
      <c r="W448" s="38"/>
      <c r="X448" s="39"/>
      <c r="Y448" s="40"/>
    </row>
    <row r="449" spans="1:25" s="41" customFormat="1">
      <c r="A449" s="62">
        <v>6203</v>
      </c>
      <c r="B449" s="76" t="s">
        <v>666</v>
      </c>
      <c r="C449" s="62" t="s">
        <v>465</v>
      </c>
      <c r="D449" s="63" t="s">
        <v>177</v>
      </c>
      <c r="E449" s="64">
        <v>7</v>
      </c>
      <c r="F449" s="68">
        <v>7</v>
      </c>
      <c r="G449" s="65">
        <v>0</v>
      </c>
      <c r="H449" s="64">
        <v>7</v>
      </c>
      <c r="I449" s="64">
        <f>30*((F449*(F449+1))/2)</f>
        <v>840</v>
      </c>
      <c r="J449" s="64">
        <f t="shared" si="87"/>
        <v>210</v>
      </c>
      <c r="K449" s="64">
        <v>7</v>
      </c>
      <c r="L449" s="64">
        <v>0</v>
      </c>
      <c r="M449" s="64">
        <v>0</v>
      </c>
      <c r="N449" s="64">
        <v>7</v>
      </c>
      <c r="O449" s="64">
        <v>0</v>
      </c>
      <c r="P449" s="64">
        <v>0</v>
      </c>
      <c r="Q449" s="64">
        <v>0</v>
      </c>
      <c r="R449" s="64">
        <f t="shared" si="92"/>
        <v>17.5</v>
      </c>
      <c r="S449" s="64">
        <f t="shared" si="89"/>
        <v>231.00000000000003</v>
      </c>
      <c r="T449" s="65">
        <f t="shared" si="82"/>
        <v>21</v>
      </c>
      <c r="U449" s="64">
        <f t="shared" si="90"/>
        <v>21</v>
      </c>
      <c r="V449" s="66">
        <f t="shared" si="81"/>
        <v>435</v>
      </c>
      <c r="W449" s="38"/>
      <c r="X449" s="39">
        <f>N449+O449+P449+Q449</f>
        <v>7</v>
      </c>
      <c r="Y449" s="40"/>
    </row>
    <row r="450" spans="1:25" s="41" customFormat="1" ht="24">
      <c r="A450" s="62">
        <v>6205</v>
      </c>
      <c r="B450" s="76" t="s">
        <v>667</v>
      </c>
      <c r="C450" s="62" t="s">
        <v>474</v>
      </c>
      <c r="D450" s="63" t="s">
        <v>184</v>
      </c>
      <c r="E450" s="64">
        <v>8</v>
      </c>
      <c r="F450" s="68">
        <v>0</v>
      </c>
      <c r="G450" s="65">
        <v>2</v>
      </c>
      <c r="H450" s="64">
        <v>4</v>
      </c>
      <c r="I450" s="64">
        <f t="shared" si="86"/>
        <v>60</v>
      </c>
      <c r="J450" s="64">
        <f t="shared" si="87"/>
        <v>120</v>
      </c>
      <c r="K450" s="64">
        <v>8</v>
      </c>
      <c r="L450" s="64">
        <v>0</v>
      </c>
      <c r="M450" s="64">
        <v>0</v>
      </c>
      <c r="N450" s="64">
        <v>0</v>
      </c>
      <c r="O450" s="64">
        <v>0</v>
      </c>
      <c r="P450" s="64">
        <v>0</v>
      </c>
      <c r="Q450" s="64">
        <v>8</v>
      </c>
      <c r="R450" s="64">
        <f t="shared" si="92"/>
        <v>20</v>
      </c>
      <c r="S450" s="64">
        <f t="shared" si="89"/>
        <v>132</v>
      </c>
      <c r="T450" s="65">
        <f t="shared" si="82"/>
        <v>24</v>
      </c>
      <c r="U450" s="64">
        <f t="shared" si="90"/>
        <v>24</v>
      </c>
      <c r="V450" s="66">
        <f t="shared" si="81"/>
        <v>436</v>
      </c>
      <c r="W450" s="38"/>
      <c r="X450" s="39"/>
      <c r="Y450" s="40"/>
    </row>
    <row r="451" spans="1:25" s="41" customFormat="1">
      <c r="A451" s="62">
        <v>6207</v>
      </c>
      <c r="B451" s="76" t="s">
        <v>668</v>
      </c>
      <c r="C451" s="62" t="s">
        <v>17</v>
      </c>
      <c r="D451" s="63" t="s">
        <v>184</v>
      </c>
      <c r="E451" s="64">
        <v>1</v>
      </c>
      <c r="F451" s="68">
        <v>0</v>
      </c>
      <c r="G451" s="65">
        <v>0</v>
      </c>
      <c r="H451" s="64">
        <v>1</v>
      </c>
      <c r="I451" s="64">
        <f t="shared" si="86"/>
        <v>0</v>
      </c>
      <c r="J451" s="64">
        <f t="shared" si="87"/>
        <v>30</v>
      </c>
      <c r="K451" s="64">
        <v>0</v>
      </c>
      <c r="L451" s="64">
        <v>0</v>
      </c>
      <c r="M451" s="64">
        <v>1</v>
      </c>
      <c r="N451" s="64">
        <v>0</v>
      </c>
      <c r="O451" s="64">
        <v>1</v>
      </c>
      <c r="P451" s="64">
        <v>0</v>
      </c>
      <c r="Q451" s="64">
        <v>0</v>
      </c>
      <c r="R451" s="64">
        <f t="shared" si="92"/>
        <v>6</v>
      </c>
      <c r="S451" s="64">
        <f t="shared" si="89"/>
        <v>33</v>
      </c>
      <c r="T451" s="65">
        <f t="shared" si="82"/>
        <v>3</v>
      </c>
      <c r="U451" s="64">
        <f t="shared" si="90"/>
        <v>3</v>
      </c>
      <c r="V451" s="66">
        <f t="shared" si="81"/>
        <v>437</v>
      </c>
      <c r="W451" s="38"/>
      <c r="X451" s="39"/>
      <c r="Y451" s="40"/>
    </row>
    <row r="452" spans="1:25" s="41" customFormat="1">
      <c r="A452" s="62">
        <v>6215</v>
      </c>
      <c r="B452" s="76" t="s">
        <v>669</v>
      </c>
      <c r="C452" s="62" t="s">
        <v>670</v>
      </c>
      <c r="D452" s="63" t="s">
        <v>184</v>
      </c>
      <c r="E452" s="64">
        <v>1</v>
      </c>
      <c r="F452" s="68">
        <v>0</v>
      </c>
      <c r="G452" s="65">
        <v>1</v>
      </c>
      <c r="H452" s="64">
        <v>1</v>
      </c>
      <c r="I452" s="64">
        <f t="shared" si="86"/>
        <v>30</v>
      </c>
      <c r="J452" s="64">
        <v>30</v>
      </c>
      <c r="K452" s="64">
        <v>0</v>
      </c>
      <c r="L452" s="64">
        <v>0</v>
      </c>
      <c r="M452" s="64">
        <v>1</v>
      </c>
      <c r="N452" s="64">
        <v>0</v>
      </c>
      <c r="O452" s="64">
        <v>1</v>
      </c>
      <c r="P452" s="64">
        <v>0</v>
      </c>
      <c r="Q452" s="64">
        <v>0</v>
      </c>
      <c r="R452" s="64">
        <v>6</v>
      </c>
      <c r="S452" s="64">
        <f t="shared" si="89"/>
        <v>33</v>
      </c>
      <c r="T452" s="65">
        <v>3</v>
      </c>
      <c r="U452" s="64">
        <f t="shared" si="90"/>
        <v>3</v>
      </c>
      <c r="V452" s="66">
        <f t="shared" si="81"/>
        <v>438</v>
      </c>
      <c r="W452" s="38"/>
      <c r="X452" s="39"/>
      <c r="Y452" s="40"/>
    </row>
    <row r="453" spans="1:25" s="41" customFormat="1" ht="24">
      <c r="A453" s="62">
        <v>6216</v>
      </c>
      <c r="B453" s="76" t="s">
        <v>671</v>
      </c>
      <c r="C453" s="62" t="s">
        <v>670</v>
      </c>
      <c r="D453" s="63" t="s">
        <v>184</v>
      </c>
      <c r="E453" s="64">
        <v>1</v>
      </c>
      <c r="F453" s="68">
        <v>0</v>
      </c>
      <c r="G453" s="65">
        <v>0</v>
      </c>
      <c r="H453" s="64">
        <v>1</v>
      </c>
      <c r="I453" s="64">
        <v>9</v>
      </c>
      <c r="J453" s="64">
        <v>30</v>
      </c>
      <c r="K453" s="64">
        <v>0</v>
      </c>
      <c r="L453" s="64">
        <v>0</v>
      </c>
      <c r="M453" s="64">
        <v>1</v>
      </c>
      <c r="N453" s="64">
        <v>0</v>
      </c>
      <c r="O453" s="64">
        <v>1</v>
      </c>
      <c r="P453" s="64">
        <v>0</v>
      </c>
      <c r="Q453" s="64">
        <v>0</v>
      </c>
      <c r="R453" s="64">
        <v>6</v>
      </c>
      <c r="S453" s="64">
        <f t="shared" si="89"/>
        <v>33</v>
      </c>
      <c r="T453" s="65">
        <v>3</v>
      </c>
      <c r="U453" s="64"/>
      <c r="V453" s="66">
        <f t="shared" si="81"/>
        <v>439</v>
      </c>
      <c r="W453" s="38"/>
      <c r="X453" s="39"/>
      <c r="Y453" s="40"/>
    </row>
    <row r="454" spans="1:25" s="41" customFormat="1">
      <c r="A454" s="62">
        <v>6233</v>
      </c>
      <c r="B454" s="76" t="s">
        <v>672</v>
      </c>
      <c r="C454" s="62" t="s">
        <v>4</v>
      </c>
      <c r="D454" s="63" t="s">
        <v>634</v>
      </c>
      <c r="E454" s="64">
        <v>8</v>
      </c>
      <c r="F454" s="68">
        <v>6</v>
      </c>
      <c r="G454" s="65">
        <v>0</v>
      </c>
      <c r="H454" s="64">
        <v>8</v>
      </c>
      <c r="I454" s="64">
        <f>30*((F454*(F454+1))/2)</f>
        <v>630</v>
      </c>
      <c r="J454" s="64">
        <f t="shared" ref="J454:J519" si="93">(H454*30)</f>
        <v>240</v>
      </c>
      <c r="K454" s="64">
        <v>8</v>
      </c>
      <c r="L454" s="64">
        <v>0</v>
      </c>
      <c r="M454" s="64">
        <v>0</v>
      </c>
      <c r="N454" s="64">
        <v>8</v>
      </c>
      <c r="O454" s="64">
        <v>0</v>
      </c>
      <c r="P454" s="64">
        <v>0</v>
      </c>
      <c r="Q454" s="64">
        <v>0</v>
      </c>
      <c r="R454" s="64">
        <f>(K454*2.5)+(L454*5)+(M454*6)</f>
        <v>20</v>
      </c>
      <c r="S454" s="64">
        <f t="shared" si="89"/>
        <v>264</v>
      </c>
      <c r="T454" s="65">
        <f>E454*3</f>
        <v>24</v>
      </c>
      <c r="U454" s="64">
        <f>(E454*3)</f>
        <v>24</v>
      </c>
      <c r="V454" s="66">
        <f t="shared" si="81"/>
        <v>440</v>
      </c>
      <c r="W454" s="38"/>
      <c r="X454" s="39"/>
      <c r="Y454" s="40"/>
    </row>
    <row r="455" spans="1:25" s="41" customFormat="1">
      <c r="A455" s="62">
        <v>6245</v>
      </c>
      <c r="B455" s="76" t="s">
        <v>673</v>
      </c>
      <c r="C455" s="62" t="s">
        <v>465</v>
      </c>
      <c r="D455" s="63" t="s">
        <v>177</v>
      </c>
      <c r="E455" s="64">
        <v>7</v>
      </c>
      <c r="F455" s="68">
        <v>7</v>
      </c>
      <c r="G455" s="65">
        <v>0</v>
      </c>
      <c r="H455" s="64">
        <v>7</v>
      </c>
      <c r="I455" s="64">
        <f>30*((F455*(F455+1))/2)</f>
        <v>840</v>
      </c>
      <c r="J455" s="64">
        <f t="shared" si="93"/>
        <v>210</v>
      </c>
      <c r="K455" s="64">
        <v>7</v>
      </c>
      <c r="L455" s="64">
        <v>0</v>
      </c>
      <c r="M455" s="64">
        <v>0</v>
      </c>
      <c r="N455" s="64">
        <v>7</v>
      </c>
      <c r="O455" s="64">
        <v>0</v>
      </c>
      <c r="P455" s="64">
        <v>0</v>
      </c>
      <c r="Q455" s="64">
        <v>0</v>
      </c>
      <c r="R455" s="64">
        <f>(K455*2.5)+(L455*5)+(M455*6)</f>
        <v>17.5</v>
      </c>
      <c r="S455" s="64">
        <f t="shared" si="89"/>
        <v>231.00000000000003</v>
      </c>
      <c r="T455" s="64">
        <f>(K455*1.1)</f>
        <v>7.7000000000000011</v>
      </c>
      <c r="U455" s="64">
        <f>(E455*3)</f>
        <v>21</v>
      </c>
      <c r="V455" s="66">
        <f t="shared" si="81"/>
        <v>441</v>
      </c>
      <c r="W455" s="38"/>
      <c r="X455" s="39"/>
      <c r="Y455" s="40"/>
    </row>
    <row r="456" spans="1:25" s="41" customFormat="1">
      <c r="A456" s="62">
        <v>6246</v>
      </c>
      <c r="B456" s="76" t="s">
        <v>674</v>
      </c>
      <c r="C456" s="62" t="s">
        <v>101</v>
      </c>
      <c r="D456" s="63" t="s">
        <v>184</v>
      </c>
      <c r="E456" s="64">
        <v>4</v>
      </c>
      <c r="F456" s="68">
        <v>0</v>
      </c>
      <c r="G456" s="65">
        <v>0</v>
      </c>
      <c r="H456" s="64">
        <v>4</v>
      </c>
      <c r="I456" s="64">
        <f t="shared" ref="I456:I519" si="94">(F456*30)+(G456*30)</f>
        <v>0</v>
      </c>
      <c r="J456" s="64">
        <f t="shared" si="93"/>
        <v>120</v>
      </c>
      <c r="K456" s="64">
        <v>4</v>
      </c>
      <c r="L456" s="64">
        <v>0</v>
      </c>
      <c r="M456" s="64">
        <v>0</v>
      </c>
      <c r="N456" s="64">
        <v>4</v>
      </c>
      <c r="O456" s="64">
        <v>0</v>
      </c>
      <c r="P456" s="64">
        <v>0</v>
      </c>
      <c r="Q456" s="64">
        <v>0</v>
      </c>
      <c r="R456" s="64">
        <f>(K456*2.5)+(L456*5)+(M456*6)</f>
        <v>10</v>
      </c>
      <c r="S456" s="64">
        <f t="shared" si="89"/>
        <v>132</v>
      </c>
      <c r="T456" s="64">
        <f>(K456*1.1)</f>
        <v>4.4000000000000004</v>
      </c>
      <c r="U456" s="64">
        <f>(E456*3)</f>
        <v>12</v>
      </c>
      <c r="V456" s="66">
        <f t="shared" si="81"/>
        <v>442</v>
      </c>
      <c r="W456" s="38"/>
      <c r="X456" s="39">
        <f>N456+O456+P456+Q456</f>
        <v>4</v>
      </c>
      <c r="Y456" s="40"/>
    </row>
    <row r="457" spans="1:25" s="41" customFormat="1">
      <c r="A457" s="62">
        <v>6248</v>
      </c>
      <c r="B457" s="76" t="s">
        <v>675</v>
      </c>
      <c r="C457" s="62" t="s">
        <v>101</v>
      </c>
      <c r="D457" s="63" t="s">
        <v>177</v>
      </c>
      <c r="E457" s="64">
        <v>7</v>
      </c>
      <c r="F457" s="68">
        <v>6</v>
      </c>
      <c r="G457" s="65">
        <v>0</v>
      </c>
      <c r="H457" s="64">
        <v>6</v>
      </c>
      <c r="I457" s="64">
        <f t="shared" ref="I457:I462" si="95">30*((F457*(F457+1))/2)</f>
        <v>630</v>
      </c>
      <c r="J457" s="64">
        <f t="shared" si="93"/>
        <v>180</v>
      </c>
      <c r="K457" s="64">
        <v>7</v>
      </c>
      <c r="L457" s="64">
        <v>0</v>
      </c>
      <c r="M457" s="64">
        <v>0</v>
      </c>
      <c r="N457" s="64">
        <v>7</v>
      </c>
      <c r="O457" s="64">
        <v>0</v>
      </c>
      <c r="P457" s="64">
        <v>0</v>
      </c>
      <c r="Q457" s="64">
        <v>0</v>
      </c>
      <c r="R457" s="64">
        <f>(K457*2.5)+(L457*5)+(M457*6)</f>
        <v>17.5</v>
      </c>
      <c r="S457" s="64">
        <f t="shared" si="89"/>
        <v>198.00000000000003</v>
      </c>
      <c r="T457" s="64">
        <f>(K457*1.1)</f>
        <v>7.7000000000000011</v>
      </c>
      <c r="U457" s="64">
        <f>(E457*3)</f>
        <v>21</v>
      </c>
      <c r="V457" s="66">
        <f t="shared" si="81"/>
        <v>443</v>
      </c>
      <c r="W457" s="38"/>
      <c r="X457" s="39"/>
      <c r="Y457" s="40"/>
    </row>
    <row r="458" spans="1:25" s="41" customFormat="1">
      <c r="A458" s="62">
        <v>6259</v>
      </c>
      <c r="B458" s="76" t="s">
        <v>676</v>
      </c>
      <c r="C458" s="62" t="s">
        <v>33</v>
      </c>
      <c r="D458" s="63" t="s">
        <v>634</v>
      </c>
      <c r="E458" s="64">
        <v>4</v>
      </c>
      <c r="F458" s="68">
        <v>4</v>
      </c>
      <c r="G458" s="65">
        <v>0</v>
      </c>
      <c r="H458" s="64">
        <v>4</v>
      </c>
      <c r="I458" s="64">
        <f t="shared" si="95"/>
        <v>300</v>
      </c>
      <c r="J458" s="64">
        <f t="shared" si="93"/>
        <v>120</v>
      </c>
      <c r="K458" s="64">
        <v>4</v>
      </c>
      <c r="L458" s="64">
        <v>0</v>
      </c>
      <c r="M458" s="64">
        <v>0</v>
      </c>
      <c r="N458" s="64">
        <v>4</v>
      </c>
      <c r="O458" s="64">
        <v>0</v>
      </c>
      <c r="P458" s="64">
        <v>0</v>
      </c>
      <c r="Q458" s="64">
        <v>0</v>
      </c>
      <c r="R458" s="64">
        <v>17.5</v>
      </c>
      <c r="S458" s="64">
        <v>198</v>
      </c>
      <c r="T458" s="64">
        <f>(K458*1.1)</f>
        <v>4.4000000000000004</v>
      </c>
      <c r="U458" s="64">
        <f>(E458*3)</f>
        <v>12</v>
      </c>
      <c r="V458" s="66">
        <f t="shared" si="81"/>
        <v>444</v>
      </c>
      <c r="W458" s="38"/>
      <c r="X458" s="39"/>
      <c r="Y458" s="40"/>
    </row>
    <row r="459" spans="1:25" s="41" customFormat="1">
      <c r="A459" s="62">
        <v>6266</v>
      </c>
      <c r="B459" s="76" t="s">
        <v>677</v>
      </c>
      <c r="C459" s="62" t="s">
        <v>33</v>
      </c>
      <c r="D459" s="63" t="s">
        <v>634</v>
      </c>
      <c r="E459" s="64">
        <v>3</v>
      </c>
      <c r="F459" s="68">
        <v>3</v>
      </c>
      <c r="G459" s="65">
        <v>0</v>
      </c>
      <c r="H459" s="64">
        <v>3</v>
      </c>
      <c r="I459" s="64">
        <f t="shared" si="95"/>
        <v>180</v>
      </c>
      <c r="J459" s="64">
        <f t="shared" si="93"/>
        <v>90</v>
      </c>
      <c r="K459" s="64">
        <v>3</v>
      </c>
      <c r="L459" s="64">
        <v>0</v>
      </c>
      <c r="M459" s="64">
        <v>0</v>
      </c>
      <c r="N459" s="64">
        <v>3</v>
      </c>
      <c r="O459" s="64">
        <v>0</v>
      </c>
      <c r="P459" s="64">
        <v>0</v>
      </c>
      <c r="Q459" s="64">
        <v>0</v>
      </c>
      <c r="R459" s="64">
        <f t="shared" ref="R459:R519" si="96">(K459*2.5)+(L459*5)+(M459*6)</f>
        <v>7.5</v>
      </c>
      <c r="S459" s="64">
        <f t="shared" ref="S459:T519" si="97">(J459*1.1)</f>
        <v>99.000000000000014</v>
      </c>
      <c r="T459" s="64">
        <v>4.4000000000000004</v>
      </c>
      <c r="U459" s="64">
        <v>12</v>
      </c>
      <c r="V459" s="66">
        <f t="shared" si="81"/>
        <v>445</v>
      </c>
      <c r="W459" s="38"/>
      <c r="X459" s="39"/>
      <c r="Y459" s="40"/>
    </row>
    <row r="460" spans="1:25" s="41" customFormat="1">
      <c r="A460" s="62">
        <v>6281</v>
      </c>
      <c r="B460" s="76" t="s">
        <v>678</v>
      </c>
      <c r="C460" s="62" t="s">
        <v>80</v>
      </c>
      <c r="D460" s="63" t="s">
        <v>177</v>
      </c>
      <c r="E460" s="64">
        <v>2</v>
      </c>
      <c r="F460" s="68">
        <v>2</v>
      </c>
      <c r="G460" s="65">
        <v>0</v>
      </c>
      <c r="H460" s="64">
        <v>2</v>
      </c>
      <c r="I460" s="64">
        <f t="shared" si="95"/>
        <v>90</v>
      </c>
      <c r="J460" s="64">
        <f t="shared" si="93"/>
        <v>60</v>
      </c>
      <c r="K460" s="64">
        <v>2</v>
      </c>
      <c r="L460" s="64">
        <v>0</v>
      </c>
      <c r="M460" s="64">
        <v>0</v>
      </c>
      <c r="N460" s="64">
        <v>2</v>
      </c>
      <c r="O460" s="64">
        <v>0</v>
      </c>
      <c r="P460" s="64">
        <v>0</v>
      </c>
      <c r="Q460" s="64">
        <v>0</v>
      </c>
      <c r="R460" s="64">
        <f t="shared" si="96"/>
        <v>5</v>
      </c>
      <c r="S460" s="64">
        <f t="shared" si="97"/>
        <v>66</v>
      </c>
      <c r="T460" s="64">
        <f t="shared" si="97"/>
        <v>2.2000000000000002</v>
      </c>
      <c r="U460" s="64">
        <f>(E460*3)</f>
        <v>6</v>
      </c>
      <c r="V460" s="66">
        <f t="shared" si="81"/>
        <v>446</v>
      </c>
      <c r="W460" s="38"/>
      <c r="X460" s="39"/>
      <c r="Y460" s="40"/>
    </row>
    <row r="461" spans="1:25" s="41" customFormat="1">
      <c r="A461" s="62">
        <v>6282</v>
      </c>
      <c r="B461" s="76" t="s">
        <v>679</v>
      </c>
      <c r="C461" s="62" t="s">
        <v>80</v>
      </c>
      <c r="D461" s="63" t="s">
        <v>680</v>
      </c>
      <c r="E461" s="64">
        <v>3</v>
      </c>
      <c r="F461" s="68">
        <v>3</v>
      </c>
      <c r="G461" s="65">
        <v>0</v>
      </c>
      <c r="H461" s="64">
        <v>3</v>
      </c>
      <c r="I461" s="64">
        <f t="shared" si="95"/>
        <v>180</v>
      </c>
      <c r="J461" s="64">
        <f t="shared" si="93"/>
        <v>90</v>
      </c>
      <c r="K461" s="64">
        <v>3</v>
      </c>
      <c r="L461" s="64">
        <v>0</v>
      </c>
      <c r="M461" s="64">
        <v>0</v>
      </c>
      <c r="N461" s="64">
        <v>3</v>
      </c>
      <c r="O461" s="64">
        <v>0</v>
      </c>
      <c r="P461" s="64">
        <v>0</v>
      </c>
      <c r="Q461" s="64">
        <v>0</v>
      </c>
      <c r="R461" s="64">
        <f t="shared" si="96"/>
        <v>7.5</v>
      </c>
      <c r="S461" s="64">
        <f t="shared" si="97"/>
        <v>99.000000000000014</v>
      </c>
      <c r="T461" s="64">
        <f t="shared" si="97"/>
        <v>3.3000000000000003</v>
      </c>
      <c r="U461" s="64">
        <f>(E461*3)</f>
        <v>9</v>
      </c>
      <c r="V461" s="66">
        <f t="shared" ref="V461:V519" si="98">V460+1</f>
        <v>447</v>
      </c>
      <c r="W461" s="38"/>
      <c r="X461" s="39"/>
      <c r="Y461" s="40"/>
    </row>
    <row r="462" spans="1:25" s="41" customFormat="1">
      <c r="A462" s="62">
        <v>6284</v>
      </c>
      <c r="B462" s="76" t="s">
        <v>681</v>
      </c>
      <c r="C462" s="62" t="s">
        <v>682</v>
      </c>
      <c r="D462" s="63" t="s">
        <v>177</v>
      </c>
      <c r="E462" s="64">
        <v>3</v>
      </c>
      <c r="F462" s="68">
        <v>3</v>
      </c>
      <c r="G462" s="65">
        <v>0</v>
      </c>
      <c r="H462" s="64">
        <v>3</v>
      </c>
      <c r="I462" s="64">
        <f t="shared" si="95"/>
        <v>180</v>
      </c>
      <c r="J462" s="64">
        <f t="shared" si="93"/>
        <v>90</v>
      </c>
      <c r="K462" s="64">
        <v>3</v>
      </c>
      <c r="L462" s="64">
        <v>0</v>
      </c>
      <c r="M462" s="64">
        <v>0</v>
      </c>
      <c r="N462" s="64">
        <v>3</v>
      </c>
      <c r="O462" s="64">
        <v>0</v>
      </c>
      <c r="P462" s="64">
        <v>0</v>
      </c>
      <c r="Q462" s="64">
        <v>0</v>
      </c>
      <c r="R462" s="64">
        <f t="shared" si="96"/>
        <v>7.5</v>
      </c>
      <c r="S462" s="64">
        <f t="shared" si="97"/>
        <v>99.000000000000014</v>
      </c>
      <c r="T462" s="64">
        <f t="shared" si="97"/>
        <v>3.3000000000000003</v>
      </c>
      <c r="U462" s="64">
        <f>(E462*3)</f>
        <v>9</v>
      </c>
      <c r="V462" s="66">
        <f t="shared" si="98"/>
        <v>448</v>
      </c>
      <c r="W462" s="38"/>
      <c r="X462" s="39"/>
      <c r="Y462" s="40"/>
    </row>
    <row r="463" spans="1:25" s="41" customFormat="1">
      <c r="A463" s="62">
        <v>6287</v>
      </c>
      <c r="B463" s="76" t="s">
        <v>683</v>
      </c>
      <c r="C463" s="62" t="s">
        <v>80</v>
      </c>
      <c r="D463" s="63" t="s">
        <v>184</v>
      </c>
      <c r="E463" s="64">
        <v>2</v>
      </c>
      <c r="F463" s="68">
        <v>1</v>
      </c>
      <c r="G463" s="65">
        <v>0</v>
      </c>
      <c r="H463" s="64">
        <v>1</v>
      </c>
      <c r="I463" s="64">
        <f t="shared" si="94"/>
        <v>30</v>
      </c>
      <c r="J463" s="64">
        <f t="shared" si="93"/>
        <v>30</v>
      </c>
      <c r="K463" s="64">
        <v>0</v>
      </c>
      <c r="L463" s="64">
        <v>0</v>
      </c>
      <c r="M463" s="64">
        <v>2</v>
      </c>
      <c r="N463" s="64">
        <v>0</v>
      </c>
      <c r="O463" s="64">
        <v>2</v>
      </c>
      <c r="P463" s="64">
        <v>0</v>
      </c>
      <c r="Q463" s="64">
        <v>0</v>
      </c>
      <c r="R463" s="64">
        <f t="shared" si="96"/>
        <v>12</v>
      </c>
      <c r="S463" s="64">
        <f t="shared" si="97"/>
        <v>33</v>
      </c>
      <c r="T463" s="64">
        <f t="shared" si="97"/>
        <v>0</v>
      </c>
      <c r="U463" s="64">
        <f>(E463*3)</f>
        <v>6</v>
      </c>
      <c r="V463" s="66">
        <f t="shared" si="98"/>
        <v>449</v>
      </c>
      <c r="W463" s="38"/>
      <c r="X463" s="39"/>
      <c r="Y463" s="40"/>
    </row>
    <row r="464" spans="1:25" s="41" customFormat="1" ht="24">
      <c r="A464" s="62">
        <v>6307</v>
      </c>
      <c r="B464" s="76" t="s">
        <v>1182</v>
      </c>
      <c r="C464" s="62" t="s">
        <v>251</v>
      </c>
      <c r="D464" s="63" t="s">
        <v>184</v>
      </c>
      <c r="E464" s="64">
        <v>8</v>
      </c>
      <c r="F464" s="68">
        <v>8</v>
      </c>
      <c r="G464" s="65">
        <v>0</v>
      </c>
      <c r="H464" s="64">
        <v>8</v>
      </c>
      <c r="I464" s="64">
        <f t="shared" si="94"/>
        <v>240</v>
      </c>
      <c r="J464" s="64">
        <v>216</v>
      </c>
      <c r="K464" s="64">
        <v>8</v>
      </c>
      <c r="L464" s="64">
        <v>0</v>
      </c>
      <c r="M464" s="64">
        <v>0</v>
      </c>
      <c r="N464" s="64">
        <v>8</v>
      </c>
      <c r="O464" s="64">
        <v>0</v>
      </c>
      <c r="P464" s="64">
        <v>0</v>
      </c>
      <c r="Q464" s="64">
        <v>0</v>
      </c>
      <c r="R464" s="64"/>
      <c r="S464" s="64"/>
      <c r="T464" s="64"/>
      <c r="U464" s="64">
        <v>27</v>
      </c>
      <c r="V464" s="66"/>
      <c r="W464" s="38"/>
      <c r="X464" s="39"/>
      <c r="Y464" s="40"/>
    </row>
    <row r="465" spans="1:25" s="41" customFormat="1" ht="24">
      <c r="A465" s="62">
        <v>6318</v>
      </c>
      <c r="B465" s="76" t="s">
        <v>684</v>
      </c>
      <c r="C465" s="62" t="s">
        <v>251</v>
      </c>
      <c r="D465" s="63" t="s">
        <v>184</v>
      </c>
      <c r="E465" s="64">
        <v>2</v>
      </c>
      <c r="F465" s="68">
        <v>0</v>
      </c>
      <c r="G465" s="65">
        <v>0</v>
      </c>
      <c r="H465" s="64">
        <v>2</v>
      </c>
      <c r="I465" s="64">
        <f t="shared" si="94"/>
        <v>0</v>
      </c>
      <c r="J465" s="64">
        <f t="shared" si="93"/>
        <v>60</v>
      </c>
      <c r="K465" s="64">
        <v>0</v>
      </c>
      <c r="L465" s="64">
        <v>0</v>
      </c>
      <c r="M465" s="64">
        <v>2</v>
      </c>
      <c r="N465" s="64">
        <v>0</v>
      </c>
      <c r="O465" s="64">
        <v>0</v>
      </c>
      <c r="P465" s="64">
        <v>2</v>
      </c>
      <c r="Q465" s="64">
        <v>0</v>
      </c>
      <c r="R465" s="64">
        <f t="shared" si="96"/>
        <v>12</v>
      </c>
      <c r="S465" s="64">
        <f t="shared" si="97"/>
        <v>66</v>
      </c>
      <c r="T465" s="64">
        <f t="shared" si="97"/>
        <v>0</v>
      </c>
      <c r="U465" s="64">
        <f t="shared" ref="U465:U495" si="99">(E465*3)</f>
        <v>6</v>
      </c>
      <c r="V465" s="66">
        <f>V463+1</f>
        <v>450</v>
      </c>
      <c r="W465" s="38"/>
      <c r="X465" s="39"/>
      <c r="Y465" s="40"/>
    </row>
    <row r="466" spans="1:25" s="41" customFormat="1" ht="24">
      <c r="A466" s="62">
        <v>6327</v>
      </c>
      <c r="B466" s="76" t="s">
        <v>685</v>
      </c>
      <c r="C466" s="62" t="s">
        <v>217</v>
      </c>
      <c r="D466" s="63" t="s">
        <v>634</v>
      </c>
      <c r="E466" s="64">
        <v>2</v>
      </c>
      <c r="F466" s="68">
        <v>2</v>
      </c>
      <c r="G466" s="65">
        <v>0</v>
      </c>
      <c r="H466" s="64">
        <v>2</v>
      </c>
      <c r="I466" s="64">
        <f>30*((F466*(F466+1))/2)</f>
        <v>90</v>
      </c>
      <c r="J466" s="64">
        <f t="shared" si="93"/>
        <v>60</v>
      </c>
      <c r="K466" s="64">
        <v>2</v>
      </c>
      <c r="L466" s="64">
        <v>0</v>
      </c>
      <c r="M466" s="64">
        <v>0</v>
      </c>
      <c r="N466" s="64">
        <v>2</v>
      </c>
      <c r="O466" s="64">
        <v>0</v>
      </c>
      <c r="P466" s="64">
        <v>0</v>
      </c>
      <c r="Q466" s="64">
        <v>0</v>
      </c>
      <c r="R466" s="64">
        <f t="shared" si="96"/>
        <v>5</v>
      </c>
      <c r="S466" s="64">
        <f t="shared" si="97"/>
        <v>66</v>
      </c>
      <c r="T466" s="64">
        <f t="shared" si="97"/>
        <v>2.2000000000000002</v>
      </c>
      <c r="U466" s="64">
        <f t="shared" si="99"/>
        <v>6</v>
      </c>
      <c r="V466" s="66">
        <f t="shared" si="98"/>
        <v>451</v>
      </c>
      <c r="W466" s="38"/>
      <c r="X466" s="39"/>
      <c r="Y466" s="40"/>
    </row>
    <row r="467" spans="1:25" s="41" customFormat="1" ht="24">
      <c r="A467" s="62">
        <v>6328</v>
      </c>
      <c r="B467" s="76" t="s">
        <v>686</v>
      </c>
      <c r="C467" s="62" t="s">
        <v>17</v>
      </c>
      <c r="D467" s="63" t="s">
        <v>184</v>
      </c>
      <c r="E467" s="64">
        <v>1</v>
      </c>
      <c r="F467" s="68">
        <v>0</v>
      </c>
      <c r="G467" s="65">
        <v>1</v>
      </c>
      <c r="H467" s="64">
        <v>1</v>
      </c>
      <c r="I467" s="64">
        <f t="shared" si="94"/>
        <v>30</v>
      </c>
      <c r="J467" s="64">
        <f t="shared" si="93"/>
        <v>30</v>
      </c>
      <c r="K467" s="64">
        <v>0</v>
      </c>
      <c r="L467" s="64">
        <v>0</v>
      </c>
      <c r="M467" s="64">
        <v>1</v>
      </c>
      <c r="N467" s="64">
        <v>0</v>
      </c>
      <c r="O467" s="64">
        <v>0</v>
      </c>
      <c r="P467" s="64">
        <v>1</v>
      </c>
      <c r="Q467" s="64">
        <v>0</v>
      </c>
      <c r="R467" s="64">
        <f t="shared" si="96"/>
        <v>6</v>
      </c>
      <c r="S467" s="64">
        <f t="shared" si="97"/>
        <v>33</v>
      </c>
      <c r="T467" s="65">
        <f t="shared" ref="T467:T495" si="100">E467*3</f>
        <v>3</v>
      </c>
      <c r="U467" s="64">
        <f t="shared" si="99"/>
        <v>3</v>
      </c>
      <c r="V467" s="66">
        <f t="shared" si="98"/>
        <v>452</v>
      </c>
      <c r="W467" s="38"/>
      <c r="X467" s="39"/>
      <c r="Y467" s="40"/>
    </row>
    <row r="468" spans="1:25" s="41" customFormat="1" ht="24">
      <c r="A468" s="62">
        <v>6337</v>
      </c>
      <c r="B468" s="76" t="s">
        <v>687</v>
      </c>
      <c r="C468" s="62" t="s">
        <v>17</v>
      </c>
      <c r="D468" s="63" t="s">
        <v>177</v>
      </c>
      <c r="E468" s="64">
        <v>4</v>
      </c>
      <c r="F468" s="68">
        <v>4</v>
      </c>
      <c r="G468" s="65">
        <v>0</v>
      </c>
      <c r="H468" s="64">
        <v>4</v>
      </c>
      <c r="I468" s="64">
        <f>30*((F468*(F468+1))/2)</f>
        <v>300</v>
      </c>
      <c r="J468" s="64">
        <f t="shared" si="93"/>
        <v>120</v>
      </c>
      <c r="K468" s="64">
        <v>4</v>
      </c>
      <c r="L468" s="64">
        <v>0</v>
      </c>
      <c r="M468" s="64">
        <v>0</v>
      </c>
      <c r="N468" s="64">
        <v>4</v>
      </c>
      <c r="O468" s="64">
        <v>0</v>
      </c>
      <c r="P468" s="64">
        <v>0</v>
      </c>
      <c r="Q468" s="64">
        <v>0</v>
      </c>
      <c r="R468" s="64">
        <f t="shared" si="96"/>
        <v>10</v>
      </c>
      <c r="S468" s="64">
        <f t="shared" si="97"/>
        <v>132</v>
      </c>
      <c r="T468" s="65">
        <f t="shared" si="100"/>
        <v>12</v>
      </c>
      <c r="U468" s="64">
        <f t="shared" si="99"/>
        <v>12</v>
      </c>
      <c r="V468" s="66">
        <f t="shared" si="98"/>
        <v>453</v>
      </c>
      <c r="W468" s="38"/>
      <c r="X468" s="39"/>
      <c r="Y468" s="40"/>
    </row>
    <row r="469" spans="1:25" s="41" customFormat="1">
      <c r="A469" s="62">
        <v>6349</v>
      </c>
      <c r="B469" s="76" t="s">
        <v>688</v>
      </c>
      <c r="C469" s="62" t="s">
        <v>689</v>
      </c>
      <c r="D469" s="63" t="s">
        <v>177</v>
      </c>
      <c r="E469" s="64">
        <v>13</v>
      </c>
      <c r="F469" s="68">
        <v>13</v>
      </c>
      <c r="G469" s="65">
        <v>0</v>
      </c>
      <c r="H469" s="64">
        <v>13</v>
      </c>
      <c r="I469" s="64">
        <f>30*((F469*(F469+1))/2)</f>
        <v>2730</v>
      </c>
      <c r="J469" s="64">
        <f t="shared" si="93"/>
        <v>390</v>
      </c>
      <c r="K469" s="64">
        <v>9</v>
      </c>
      <c r="L469" s="64">
        <v>0</v>
      </c>
      <c r="M469" s="64">
        <v>4</v>
      </c>
      <c r="N469" s="64">
        <v>13</v>
      </c>
      <c r="O469" s="64">
        <v>0</v>
      </c>
      <c r="P469" s="64">
        <v>0</v>
      </c>
      <c r="Q469" s="64">
        <v>0</v>
      </c>
      <c r="R469" s="64">
        <f t="shared" si="96"/>
        <v>46.5</v>
      </c>
      <c r="S469" s="64">
        <f t="shared" si="97"/>
        <v>429.00000000000006</v>
      </c>
      <c r="T469" s="65">
        <f t="shared" si="100"/>
        <v>39</v>
      </c>
      <c r="U469" s="64">
        <f t="shared" si="99"/>
        <v>39</v>
      </c>
      <c r="V469" s="66">
        <f t="shared" si="98"/>
        <v>454</v>
      </c>
      <c r="W469" s="38"/>
      <c r="X469" s="39"/>
      <c r="Y469" s="40"/>
    </row>
    <row r="470" spans="1:25" s="41" customFormat="1">
      <c r="A470" s="62">
        <v>6358</v>
      </c>
      <c r="B470" s="76" t="s">
        <v>690</v>
      </c>
      <c r="C470" s="62" t="s">
        <v>92</v>
      </c>
      <c r="D470" s="63" t="s">
        <v>184</v>
      </c>
      <c r="E470" s="64">
        <v>10</v>
      </c>
      <c r="F470" s="68">
        <v>0</v>
      </c>
      <c r="G470" s="65">
        <v>0</v>
      </c>
      <c r="H470" s="64">
        <v>10</v>
      </c>
      <c r="I470" s="64">
        <f t="shared" si="94"/>
        <v>0</v>
      </c>
      <c r="J470" s="64">
        <f t="shared" si="93"/>
        <v>300</v>
      </c>
      <c r="K470" s="64">
        <v>10</v>
      </c>
      <c r="L470" s="64">
        <v>0</v>
      </c>
      <c r="M470" s="64">
        <v>0</v>
      </c>
      <c r="N470" s="64">
        <v>10</v>
      </c>
      <c r="O470" s="64">
        <v>0</v>
      </c>
      <c r="P470" s="64">
        <v>0</v>
      </c>
      <c r="Q470" s="64">
        <v>0</v>
      </c>
      <c r="R470" s="64">
        <f t="shared" si="96"/>
        <v>25</v>
      </c>
      <c r="S470" s="64">
        <f t="shared" si="97"/>
        <v>330</v>
      </c>
      <c r="T470" s="65">
        <f t="shared" si="100"/>
        <v>30</v>
      </c>
      <c r="U470" s="64">
        <f t="shared" si="99"/>
        <v>30</v>
      </c>
      <c r="V470" s="66">
        <f t="shared" si="98"/>
        <v>455</v>
      </c>
      <c r="W470" s="38"/>
      <c r="X470" s="39"/>
      <c r="Y470" s="40"/>
    </row>
    <row r="471" spans="1:25" s="41" customFormat="1">
      <c r="A471" s="62">
        <v>6361</v>
      </c>
      <c r="B471" s="76" t="s">
        <v>691</v>
      </c>
      <c r="C471" s="62" t="s">
        <v>4</v>
      </c>
      <c r="D471" s="63" t="s">
        <v>634</v>
      </c>
      <c r="E471" s="64">
        <v>4</v>
      </c>
      <c r="F471" s="68">
        <v>3</v>
      </c>
      <c r="G471" s="65">
        <v>0</v>
      </c>
      <c r="H471" s="64">
        <v>4</v>
      </c>
      <c r="I471" s="64">
        <f>30*((F471*(F471+1))/2)</f>
        <v>180</v>
      </c>
      <c r="J471" s="64">
        <f t="shared" si="93"/>
        <v>120</v>
      </c>
      <c r="K471" s="64">
        <v>4</v>
      </c>
      <c r="L471" s="64">
        <v>0</v>
      </c>
      <c r="M471" s="64">
        <v>0</v>
      </c>
      <c r="N471" s="64">
        <v>4</v>
      </c>
      <c r="O471" s="64">
        <v>0</v>
      </c>
      <c r="P471" s="64">
        <v>0</v>
      </c>
      <c r="Q471" s="64">
        <v>0</v>
      </c>
      <c r="R471" s="64">
        <f t="shared" si="96"/>
        <v>10</v>
      </c>
      <c r="S471" s="64">
        <f t="shared" si="97"/>
        <v>132</v>
      </c>
      <c r="T471" s="65">
        <f t="shared" si="100"/>
        <v>12</v>
      </c>
      <c r="U471" s="64">
        <f t="shared" si="99"/>
        <v>12</v>
      </c>
      <c r="V471" s="66">
        <f t="shared" si="98"/>
        <v>456</v>
      </c>
      <c r="W471" s="38"/>
      <c r="X471" s="39"/>
      <c r="Y471" s="40"/>
    </row>
    <row r="472" spans="1:25" s="41" customFormat="1">
      <c r="A472" s="62">
        <v>6372</v>
      </c>
      <c r="B472" s="76" t="s">
        <v>692</v>
      </c>
      <c r="C472" s="62" t="s">
        <v>92</v>
      </c>
      <c r="D472" s="63" t="s">
        <v>184</v>
      </c>
      <c r="E472" s="64">
        <v>3</v>
      </c>
      <c r="F472" s="68">
        <v>0</v>
      </c>
      <c r="G472" s="65">
        <v>0</v>
      </c>
      <c r="H472" s="64">
        <v>3</v>
      </c>
      <c r="I472" s="64">
        <f t="shared" si="94"/>
        <v>0</v>
      </c>
      <c r="J472" s="64">
        <f t="shared" si="93"/>
        <v>90</v>
      </c>
      <c r="K472" s="64">
        <v>0</v>
      </c>
      <c r="L472" s="64">
        <v>0</v>
      </c>
      <c r="M472" s="64">
        <v>3</v>
      </c>
      <c r="N472" s="64">
        <v>0</v>
      </c>
      <c r="O472" s="64">
        <v>0</v>
      </c>
      <c r="P472" s="64">
        <v>3</v>
      </c>
      <c r="Q472" s="64">
        <v>0</v>
      </c>
      <c r="R472" s="64">
        <f t="shared" si="96"/>
        <v>18</v>
      </c>
      <c r="S472" s="64">
        <f t="shared" si="97"/>
        <v>99.000000000000014</v>
      </c>
      <c r="T472" s="65">
        <f t="shared" si="100"/>
        <v>9</v>
      </c>
      <c r="U472" s="64">
        <f t="shared" si="99"/>
        <v>9</v>
      </c>
      <c r="V472" s="66">
        <f t="shared" si="98"/>
        <v>457</v>
      </c>
      <c r="W472" s="38"/>
      <c r="X472" s="39"/>
      <c r="Y472" s="40"/>
    </row>
    <row r="473" spans="1:25" s="41" customFormat="1">
      <c r="A473" s="62">
        <v>6384</v>
      </c>
      <c r="B473" s="76" t="s">
        <v>693</v>
      </c>
      <c r="C473" s="62" t="s">
        <v>270</v>
      </c>
      <c r="D473" s="63" t="s">
        <v>634</v>
      </c>
      <c r="E473" s="64">
        <v>3</v>
      </c>
      <c r="F473" s="68">
        <v>3</v>
      </c>
      <c r="G473" s="65">
        <v>0</v>
      </c>
      <c r="H473" s="64">
        <v>3</v>
      </c>
      <c r="I473" s="64">
        <f>30*((F473*(F473+1))/2)</f>
        <v>180</v>
      </c>
      <c r="J473" s="64">
        <f t="shared" si="93"/>
        <v>90</v>
      </c>
      <c r="K473" s="64">
        <v>3</v>
      </c>
      <c r="L473" s="64">
        <v>0</v>
      </c>
      <c r="M473" s="64">
        <v>0</v>
      </c>
      <c r="N473" s="64">
        <v>3</v>
      </c>
      <c r="O473" s="64">
        <v>0</v>
      </c>
      <c r="P473" s="64">
        <v>0</v>
      </c>
      <c r="Q473" s="64">
        <v>0</v>
      </c>
      <c r="R473" s="64">
        <f t="shared" si="96"/>
        <v>7.5</v>
      </c>
      <c r="S473" s="64">
        <f t="shared" si="97"/>
        <v>99.000000000000014</v>
      </c>
      <c r="T473" s="65">
        <f t="shared" si="100"/>
        <v>9</v>
      </c>
      <c r="U473" s="64">
        <f t="shared" si="99"/>
        <v>9</v>
      </c>
      <c r="V473" s="66">
        <f t="shared" si="98"/>
        <v>458</v>
      </c>
      <c r="W473" s="38"/>
      <c r="X473" s="39"/>
      <c r="Y473" s="40"/>
    </row>
    <row r="474" spans="1:25" s="41" customFormat="1">
      <c r="A474" s="62">
        <v>6388</v>
      </c>
      <c r="B474" s="76" t="s">
        <v>694</v>
      </c>
      <c r="C474" s="62" t="s">
        <v>194</v>
      </c>
      <c r="D474" s="63" t="s">
        <v>184</v>
      </c>
      <c r="E474" s="64">
        <v>12</v>
      </c>
      <c r="F474" s="68">
        <v>0</v>
      </c>
      <c r="G474" s="65">
        <v>11</v>
      </c>
      <c r="H474" s="64">
        <v>11</v>
      </c>
      <c r="I474" s="64">
        <f t="shared" si="94"/>
        <v>330</v>
      </c>
      <c r="J474" s="64">
        <f t="shared" si="93"/>
        <v>330</v>
      </c>
      <c r="K474" s="64">
        <v>12</v>
      </c>
      <c r="L474" s="64">
        <v>0</v>
      </c>
      <c r="M474" s="64">
        <v>0</v>
      </c>
      <c r="N474" s="64">
        <v>12</v>
      </c>
      <c r="O474" s="64">
        <v>0</v>
      </c>
      <c r="P474" s="64">
        <v>0</v>
      </c>
      <c r="Q474" s="64">
        <v>0</v>
      </c>
      <c r="R474" s="64">
        <f t="shared" si="96"/>
        <v>30</v>
      </c>
      <c r="S474" s="64">
        <f t="shared" si="97"/>
        <v>363.00000000000006</v>
      </c>
      <c r="T474" s="65">
        <f t="shared" si="100"/>
        <v>36</v>
      </c>
      <c r="U474" s="64">
        <f t="shared" si="99"/>
        <v>36</v>
      </c>
      <c r="V474" s="66">
        <f t="shared" si="98"/>
        <v>459</v>
      </c>
      <c r="W474" s="38"/>
      <c r="X474" s="39">
        <f>N474+O474+P474+Q474</f>
        <v>12</v>
      </c>
      <c r="Y474" s="40"/>
    </row>
    <row r="475" spans="1:25" s="41" customFormat="1">
      <c r="A475" s="62">
        <v>6402</v>
      </c>
      <c r="B475" s="76" t="s">
        <v>695</v>
      </c>
      <c r="C475" s="62" t="s">
        <v>648</v>
      </c>
      <c r="D475" s="63" t="s">
        <v>184</v>
      </c>
      <c r="E475" s="64">
        <v>2</v>
      </c>
      <c r="F475" s="68">
        <v>0</v>
      </c>
      <c r="G475" s="65">
        <v>0</v>
      </c>
      <c r="H475" s="64">
        <v>2</v>
      </c>
      <c r="I475" s="64">
        <f t="shared" si="94"/>
        <v>0</v>
      </c>
      <c r="J475" s="64">
        <f t="shared" si="93"/>
        <v>60</v>
      </c>
      <c r="K475" s="64">
        <v>0</v>
      </c>
      <c r="L475" s="64">
        <v>0</v>
      </c>
      <c r="M475" s="64">
        <v>2</v>
      </c>
      <c r="N475" s="64">
        <v>0</v>
      </c>
      <c r="O475" s="64">
        <v>2</v>
      </c>
      <c r="P475" s="64">
        <v>0</v>
      </c>
      <c r="Q475" s="64">
        <v>0</v>
      </c>
      <c r="R475" s="64">
        <f t="shared" si="96"/>
        <v>12</v>
      </c>
      <c r="S475" s="64">
        <f t="shared" si="97"/>
        <v>66</v>
      </c>
      <c r="T475" s="65">
        <f t="shared" si="100"/>
        <v>6</v>
      </c>
      <c r="U475" s="64">
        <f t="shared" si="99"/>
        <v>6</v>
      </c>
      <c r="V475" s="66">
        <f t="shared" si="98"/>
        <v>460</v>
      </c>
      <c r="W475" s="38"/>
      <c r="X475" s="39"/>
      <c r="Y475" s="40"/>
    </row>
    <row r="476" spans="1:25" s="41" customFormat="1">
      <c r="A476" s="62">
        <v>6410</v>
      </c>
      <c r="B476" s="76" t="s">
        <v>696</v>
      </c>
      <c r="C476" s="62" t="s">
        <v>624</v>
      </c>
      <c r="D476" s="63" t="s">
        <v>177</v>
      </c>
      <c r="E476" s="64">
        <v>3</v>
      </c>
      <c r="F476" s="68">
        <v>3</v>
      </c>
      <c r="G476" s="65">
        <v>0</v>
      </c>
      <c r="H476" s="64">
        <v>3</v>
      </c>
      <c r="I476" s="64">
        <f>30*((F476*(F476+1))/2)</f>
        <v>180</v>
      </c>
      <c r="J476" s="64">
        <f t="shared" si="93"/>
        <v>90</v>
      </c>
      <c r="K476" s="64">
        <v>3</v>
      </c>
      <c r="L476" s="64">
        <v>0</v>
      </c>
      <c r="M476" s="64">
        <v>0</v>
      </c>
      <c r="N476" s="64">
        <v>3</v>
      </c>
      <c r="O476" s="64">
        <v>0</v>
      </c>
      <c r="P476" s="64">
        <v>0</v>
      </c>
      <c r="Q476" s="64">
        <v>0</v>
      </c>
      <c r="R476" s="64">
        <f t="shared" si="96"/>
        <v>7.5</v>
      </c>
      <c r="S476" s="64">
        <f t="shared" si="97"/>
        <v>99.000000000000014</v>
      </c>
      <c r="T476" s="65">
        <f t="shared" si="100"/>
        <v>9</v>
      </c>
      <c r="U476" s="64">
        <f t="shared" si="99"/>
        <v>9</v>
      </c>
      <c r="V476" s="66">
        <f t="shared" si="98"/>
        <v>461</v>
      </c>
      <c r="W476" s="38"/>
      <c r="X476" s="39"/>
      <c r="Y476" s="40"/>
    </row>
    <row r="477" spans="1:25" s="41" customFormat="1">
      <c r="A477" s="62">
        <v>6411</v>
      </c>
      <c r="B477" s="76" t="s">
        <v>697</v>
      </c>
      <c r="C477" s="62" t="s">
        <v>648</v>
      </c>
      <c r="D477" s="63" t="s">
        <v>177</v>
      </c>
      <c r="E477" s="64">
        <v>2</v>
      </c>
      <c r="F477" s="68">
        <v>2</v>
      </c>
      <c r="G477" s="65">
        <v>0</v>
      </c>
      <c r="H477" s="64">
        <v>2</v>
      </c>
      <c r="I477" s="64">
        <f>30*((F477*(F477+1))/2)</f>
        <v>90</v>
      </c>
      <c r="J477" s="64">
        <f t="shared" si="93"/>
        <v>60</v>
      </c>
      <c r="K477" s="64">
        <v>2</v>
      </c>
      <c r="L477" s="64">
        <v>0</v>
      </c>
      <c r="M477" s="64">
        <v>0</v>
      </c>
      <c r="N477" s="64">
        <v>2</v>
      </c>
      <c r="O477" s="64">
        <v>0</v>
      </c>
      <c r="P477" s="64">
        <v>0</v>
      </c>
      <c r="Q477" s="64">
        <v>0</v>
      </c>
      <c r="R477" s="64">
        <f t="shared" si="96"/>
        <v>5</v>
      </c>
      <c r="S477" s="64">
        <f t="shared" si="97"/>
        <v>66</v>
      </c>
      <c r="T477" s="65">
        <f t="shared" si="100"/>
        <v>6</v>
      </c>
      <c r="U477" s="64">
        <f t="shared" si="99"/>
        <v>6</v>
      </c>
      <c r="V477" s="66">
        <f t="shared" si="98"/>
        <v>462</v>
      </c>
      <c r="W477" s="38"/>
      <c r="X477" s="39"/>
      <c r="Y477" s="40"/>
    </row>
    <row r="478" spans="1:25" s="41" customFormat="1" ht="24">
      <c r="A478" s="62">
        <v>6419</v>
      </c>
      <c r="B478" s="76" t="s">
        <v>698</v>
      </c>
      <c r="C478" s="62" t="s">
        <v>22</v>
      </c>
      <c r="D478" s="63" t="s">
        <v>184</v>
      </c>
      <c r="E478" s="64">
        <v>21</v>
      </c>
      <c r="F478" s="68">
        <v>0</v>
      </c>
      <c r="G478" s="65">
        <v>0</v>
      </c>
      <c r="H478" s="64">
        <v>20</v>
      </c>
      <c r="I478" s="64">
        <f t="shared" si="94"/>
        <v>0</v>
      </c>
      <c r="J478" s="64">
        <f t="shared" si="93"/>
        <v>600</v>
      </c>
      <c r="K478" s="64">
        <v>0</v>
      </c>
      <c r="L478" s="64">
        <v>0</v>
      </c>
      <c r="M478" s="64">
        <v>21</v>
      </c>
      <c r="N478" s="64">
        <v>21</v>
      </c>
      <c r="O478" s="64">
        <v>0</v>
      </c>
      <c r="P478" s="64">
        <v>0</v>
      </c>
      <c r="Q478" s="64">
        <v>0</v>
      </c>
      <c r="R478" s="64">
        <f t="shared" si="96"/>
        <v>126</v>
      </c>
      <c r="S478" s="64">
        <f t="shared" si="97"/>
        <v>660</v>
      </c>
      <c r="T478" s="65">
        <f t="shared" si="100"/>
        <v>63</v>
      </c>
      <c r="U478" s="64">
        <f t="shared" si="99"/>
        <v>63</v>
      </c>
      <c r="V478" s="66">
        <f t="shared" si="98"/>
        <v>463</v>
      </c>
      <c r="W478" s="38"/>
      <c r="X478" s="39"/>
      <c r="Y478" s="40"/>
    </row>
    <row r="479" spans="1:25" s="41" customFormat="1" ht="24">
      <c r="A479" s="62">
        <v>6431</v>
      </c>
      <c r="B479" s="76" t="s">
        <v>699</v>
      </c>
      <c r="C479" s="62" t="s">
        <v>4</v>
      </c>
      <c r="D479" s="63" t="s">
        <v>184</v>
      </c>
      <c r="E479" s="64">
        <v>9</v>
      </c>
      <c r="F479" s="68">
        <v>6</v>
      </c>
      <c r="G479" s="65">
        <v>0</v>
      </c>
      <c r="H479" s="64">
        <v>9</v>
      </c>
      <c r="I479" s="64">
        <f t="shared" si="94"/>
        <v>180</v>
      </c>
      <c r="J479" s="64">
        <f t="shared" si="93"/>
        <v>270</v>
      </c>
      <c r="K479" s="64">
        <v>9</v>
      </c>
      <c r="L479" s="64">
        <v>0</v>
      </c>
      <c r="M479" s="64">
        <v>0</v>
      </c>
      <c r="N479" s="64">
        <v>9</v>
      </c>
      <c r="O479" s="64">
        <v>0</v>
      </c>
      <c r="P479" s="64">
        <v>0</v>
      </c>
      <c r="Q479" s="64">
        <v>0</v>
      </c>
      <c r="R479" s="64">
        <f t="shared" si="96"/>
        <v>22.5</v>
      </c>
      <c r="S479" s="64">
        <f t="shared" si="97"/>
        <v>297</v>
      </c>
      <c r="T479" s="65">
        <f t="shared" si="100"/>
        <v>27</v>
      </c>
      <c r="U479" s="64">
        <f t="shared" si="99"/>
        <v>27</v>
      </c>
      <c r="V479" s="66">
        <f t="shared" si="98"/>
        <v>464</v>
      </c>
      <c r="W479" s="38"/>
      <c r="X479" s="39"/>
      <c r="Y479" s="40"/>
    </row>
    <row r="480" spans="1:25" s="41" customFormat="1" ht="36">
      <c r="A480" s="62">
        <v>6434</v>
      </c>
      <c r="B480" s="76" t="s">
        <v>700</v>
      </c>
      <c r="C480" s="62" t="s">
        <v>59</v>
      </c>
      <c r="D480" s="63" t="s">
        <v>177</v>
      </c>
      <c r="E480" s="64">
        <v>3</v>
      </c>
      <c r="F480" s="68">
        <v>0</v>
      </c>
      <c r="G480" s="65">
        <v>0</v>
      </c>
      <c r="H480" s="64">
        <v>3</v>
      </c>
      <c r="I480" s="64">
        <f>30*((F480*(F480+1))/2)</f>
        <v>0</v>
      </c>
      <c r="J480" s="64">
        <f t="shared" si="93"/>
        <v>90</v>
      </c>
      <c r="K480" s="64">
        <v>3</v>
      </c>
      <c r="L480" s="64">
        <v>0</v>
      </c>
      <c r="M480" s="64">
        <v>0</v>
      </c>
      <c r="N480" s="64">
        <v>3</v>
      </c>
      <c r="O480" s="64">
        <v>0</v>
      </c>
      <c r="P480" s="64">
        <v>0</v>
      </c>
      <c r="Q480" s="64">
        <v>0</v>
      </c>
      <c r="R480" s="64">
        <f t="shared" si="96"/>
        <v>7.5</v>
      </c>
      <c r="S480" s="64">
        <f t="shared" si="97"/>
        <v>99.000000000000014</v>
      </c>
      <c r="T480" s="65">
        <f t="shared" si="100"/>
        <v>9</v>
      </c>
      <c r="U480" s="64">
        <f t="shared" si="99"/>
        <v>9</v>
      </c>
      <c r="V480" s="66">
        <f t="shared" si="98"/>
        <v>465</v>
      </c>
      <c r="W480" s="38"/>
      <c r="X480" s="39"/>
      <c r="Y480" s="40"/>
    </row>
    <row r="481" spans="1:25" s="41" customFormat="1" ht="24">
      <c r="A481" s="62">
        <v>6435</v>
      </c>
      <c r="B481" s="76" t="s">
        <v>701</v>
      </c>
      <c r="C481" s="62" t="s">
        <v>59</v>
      </c>
      <c r="D481" s="63" t="s">
        <v>177</v>
      </c>
      <c r="E481" s="64">
        <v>3</v>
      </c>
      <c r="F481" s="68">
        <v>2</v>
      </c>
      <c r="G481" s="65">
        <v>0</v>
      </c>
      <c r="H481" s="64">
        <v>2</v>
      </c>
      <c r="I481" s="64">
        <f>30*((F481*(F481+1))/2)</f>
        <v>90</v>
      </c>
      <c r="J481" s="64">
        <f t="shared" si="93"/>
        <v>60</v>
      </c>
      <c r="K481" s="64">
        <v>3</v>
      </c>
      <c r="L481" s="64">
        <v>0</v>
      </c>
      <c r="M481" s="64">
        <v>0</v>
      </c>
      <c r="N481" s="64">
        <v>3</v>
      </c>
      <c r="O481" s="64">
        <v>0</v>
      </c>
      <c r="P481" s="64">
        <v>0</v>
      </c>
      <c r="Q481" s="64">
        <v>0</v>
      </c>
      <c r="R481" s="64">
        <f t="shared" si="96"/>
        <v>7.5</v>
      </c>
      <c r="S481" s="64">
        <f t="shared" si="97"/>
        <v>66</v>
      </c>
      <c r="T481" s="65">
        <f t="shared" si="100"/>
        <v>9</v>
      </c>
      <c r="U481" s="64">
        <f t="shared" si="99"/>
        <v>9</v>
      </c>
      <c r="V481" s="66">
        <f t="shared" si="98"/>
        <v>466</v>
      </c>
      <c r="W481" s="38"/>
      <c r="X481" s="39"/>
      <c r="Y481" s="40"/>
    </row>
    <row r="482" spans="1:25" s="41" customFormat="1" ht="24">
      <c r="A482" s="62">
        <v>6437</v>
      </c>
      <c r="B482" s="76" t="s">
        <v>702</v>
      </c>
      <c r="C482" s="62" t="s">
        <v>251</v>
      </c>
      <c r="D482" s="63" t="s">
        <v>184</v>
      </c>
      <c r="E482" s="64">
        <v>3</v>
      </c>
      <c r="F482" s="68">
        <v>0</v>
      </c>
      <c r="G482" s="65">
        <v>3</v>
      </c>
      <c r="H482" s="64">
        <v>3</v>
      </c>
      <c r="I482" s="64">
        <f t="shared" si="94"/>
        <v>90</v>
      </c>
      <c r="J482" s="64">
        <f t="shared" si="93"/>
        <v>90</v>
      </c>
      <c r="K482" s="64">
        <v>0</v>
      </c>
      <c r="L482" s="64">
        <v>0</v>
      </c>
      <c r="M482" s="64">
        <v>3</v>
      </c>
      <c r="N482" s="64">
        <v>0</v>
      </c>
      <c r="O482" s="64">
        <v>3</v>
      </c>
      <c r="P482" s="64">
        <v>0</v>
      </c>
      <c r="Q482" s="64">
        <v>0</v>
      </c>
      <c r="R482" s="64">
        <f t="shared" si="96"/>
        <v>18</v>
      </c>
      <c r="S482" s="64">
        <f t="shared" si="97"/>
        <v>99.000000000000014</v>
      </c>
      <c r="T482" s="65">
        <f t="shared" si="100"/>
        <v>9</v>
      </c>
      <c r="U482" s="64">
        <f t="shared" si="99"/>
        <v>9</v>
      </c>
      <c r="V482" s="66">
        <f t="shared" si="98"/>
        <v>467</v>
      </c>
      <c r="W482" s="38"/>
      <c r="X482" s="39"/>
      <c r="Y482" s="40"/>
    </row>
    <row r="483" spans="1:25" s="41" customFormat="1">
      <c r="A483" s="62">
        <v>6443</v>
      </c>
      <c r="B483" s="76" t="s">
        <v>703</v>
      </c>
      <c r="C483" s="62" t="s">
        <v>47</v>
      </c>
      <c r="D483" s="63" t="s">
        <v>184</v>
      </c>
      <c r="E483" s="64">
        <v>3</v>
      </c>
      <c r="F483" s="68">
        <v>0</v>
      </c>
      <c r="G483" s="65">
        <v>2</v>
      </c>
      <c r="H483" s="64">
        <v>3</v>
      </c>
      <c r="I483" s="64">
        <f t="shared" si="94"/>
        <v>60</v>
      </c>
      <c r="J483" s="64">
        <f t="shared" si="93"/>
        <v>90</v>
      </c>
      <c r="K483" s="64">
        <v>3</v>
      </c>
      <c r="L483" s="64">
        <v>0</v>
      </c>
      <c r="M483" s="64">
        <v>0</v>
      </c>
      <c r="N483" s="64">
        <v>3</v>
      </c>
      <c r="O483" s="64">
        <v>0</v>
      </c>
      <c r="P483" s="64">
        <v>0</v>
      </c>
      <c r="Q483" s="64">
        <v>0</v>
      </c>
      <c r="R483" s="64">
        <f t="shared" si="96"/>
        <v>7.5</v>
      </c>
      <c r="S483" s="64">
        <f t="shared" si="97"/>
        <v>99.000000000000014</v>
      </c>
      <c r="T483" s="65">
        <f t="shared" si="100"/>
        <v>9</v>
      </c>
      <c r="U483" s="64">
        <f t="shared" si="99"/>
        <v>9</v>
      </c>
      <c r="V483" s="66">
        <f t="shared" si="98"/>
        <v>468</v>
      </c>
      <c r="W483" s="38"/>
      <c r="X483" s="39"/>
      <c r="Y483" s="40"/>
    </row>
    <row r="484" spans="1:25" s="41" customFormat="1">
      <c r="A484" s="62">
        <v>6452</v>
      </c>
      <c r="B484" s="76" t="s">
        <v>704</v>
      </c>
      <c r="C484" s="62" t="s">
        <v>49</v>
      </c>
      <c r="D484" s="63" t="s">
        <v>184</v>
      </c>
      <c r="E484" s="64">
        <v>7</v>
      </c>
      <c r="F484" s="68">
        <v>0</v>
      </c>
      <c r="G484" s="65">
        <v>0</v>
      </c>
      <c r="H484" s="64">
        <v>7</v>
      </c>
      <c r="I484" s="64">
        <f t="shared" si="94"/>
        <v>0</v>
      </c>
      <c r="J484" s="64">
        <f t="shared" si="93"/>
        <v>210</v>
      </c>
      <c r="K484" s="64">
        <v>7</v>
      </c>
      <c r="L484" s="64">
        <v>0</v>
      </c>
      <c r="M484" s="64">
        <v>0</v>
      </c>
      <c r="N484" s="64">
        <v>7</v>
      </c>
      <c r="O484" s="64">
        <v>0</v>
      </c>
      <c r="P484" s="64">
        <v>0</v>
      </c>
      <c r="Q484" s="64">
        <v>0</v>
      </c>
      <c r="R484" s="64">
        <f t="shared" si="96"/>
        <v>17.5</v>
      </c>
      <c r="S484" s="64">
        <f t="shared" si="97"/>
        <v>231.00000000000003</v>
      </c>
      <c r="T484" s="65">
        <f t="shared" si="100"/>
        <v>21</v>
      </c>
      <c r="U484" s="64">
        <f t="shared" si="99"/>
        <v>21</v>
      </c>
      <c r="V484" s="66">
        <f t="shared" si="98"/>
        <v>469</v>
      </c>
      <c r="W484" s="38"/>
      <c r="X484" s="39"/>
      <c r="Y484" s="40"/>
    </row>
    <row r="485" spans="1:25" s="41" customFormat="1" ht="24">
      <c r="A485" s="62">
        <v>6454</v>
      </c>
      <c r="B485" s="76" t="s">
        <v>705</v>
      </c>
      <c r="C485" s="62" t="s">
        <v>706</v>
      </c>
      <c r="D485" s="63" t="s">
        <v>634</v>
      </c>
      <c r="E485" s="64">
        <v>6</v>
      </c>
      <c r="F485" s="68">
        <v>6</v>
      </c>
      <c r="G485" s="65">
        <v>0</v>
      </c>
      <c r="H485" s="64">
        <v>6</v>
      </c>
      <c r="I485" s="64">
        <f>30*((F485*(F485+1))/2)</f>
        <v>630</v>
      </c>
      <c r="J485" s="64">
        <f t="shared" si="93"/>
        <v>180</v>
      </c>
      <c r="K485" s="64">
        <v>6</v>
      </c>
      <c r="L485" s="64">
        <v>0</v>
      </c>
      <c r="M485" s="64">
        <v>0</v>
      </c>
      <c r="N485" s="64">
        <v>6</v>
      </c>
      <c r="O485" s="64">
        <v>0</v>
      </c>
      <c r="P485" s="64">
        <v>0</v>
      </c>
      <c r="Q485" s="64">
        <v>0</v>
      </c>
      <c r="R485" s="64">
        <f t="shared" si="96"/>
        <v>15</v>
      </c>
      <c r="S485" s="64">
        <f t="shared" si="97"/>
        <v>198.00000000000003</v>
      </c>
      <c r="T485" s="65">
        <f t="shared" si="100"/>
        <v>18</v>
      </c>
      <c r="U485" s="64">
        <f t="shared" si="99"/>
        <v>18</v>
      </c>
      <c r="V485" s="66">
        <f t="shared" si="98"/>
        <v>470</v>
      </c>
      <c r="W485" s="38"/>
      <c r="X485" s="39"/>
      <c r="Y485" s="40"/>
    </row>
    <row r="486" spans="1:25" s="41" customFormat="1" ht="24">
      <c r="A486" s="62">
        <v>6455</v>
      </c>
      <c r="B486" s="76" t="s">
        <v>707</v>
      </c>
      <c r="C486" s="62" t="s">
        <v>624</v>
      </c>
      <c r="D486" s="63" t="s">
        <v>184</v>
      </c>
      <c r="E486" s="64">
        <v>1</v>
      </c>
      <c r="F486" s="68">
        <v>0</v>
      </c>
      <c r="G486" s="65">
        <v>1</v>
      </c>
      <c r="H486" s="64">
        <v>1</v>
      </c>
      <c r="I486" s="64">
        <f t="shared" si="94"/>
        <v>30</v>
      </c>
      <c r="J486" s="64">
        <f t="shared" si="93"/>
        <v>30</v>
      </c>
      <c r="K486" s="64">
        <v>1</v>
      </c>
      <c r="L486" s="64">
        <v>0</v>
      </c>
      <c r="M486" s="64">
        <v>0</v>
      </c>
      <c r="N486" s="64">
        <v>1</v>
      </c>
      <c r="O486" s="64">
        <v>0</v>
      </c>
      <c r="P486" s="64">
        <v>0</v>
      </c>
      <c r="Q486" s="64">
        <v>0</v>
      </c>
      <c r="R486" s="64">
        <f t="shared" si="96"/>
        <v>2.5</v>
      </c>
      <c r="S486" s="64">
        <f t="shared" si="97"/>
        <v>33</v>
      </c>
      <c r="T486" s="65">
        <f t="shared" si="100"/>
        <v>3</v>
      </c>
      <c r="U486" s="64">
        <f t="shared" si="99"/>
        <v>3</v>
      </c>
      <c r="V486" s="66">
        <f t="shared" si="98"/>
        <v>471</v>
      </c>
      <c r="W486" s="38"/>
      <c r="X486" s="39"/>
      <c r="Y486" s="40"/>
    </row>
    <row r="487" spans="1:25" s="41" customFormat="1" ht="24">
      <c r="A487" s="62">
        <v>6462</v>
      </c>
      <c r="B487" s="76" t="s">
        <v>708</v>
      </c>
      <c r="C487" s="62" t="s">
        <v>22</v>
      </c>
      <c r="D487" s="63" t="s">
        <v>184</v>
      </c>
      <c r="E487" s="64">
        <v>0</v>
      </c>
      <c r="F487" s="68">
        <v>0</v>
      </c>
      <c r="G487" s="65">
        <v>0</v>
      </c>
      <c r="H487" s="64">
        <v>1</v>
      </c>
      <c r="I487" s="64">
        <f t="shared" si="94"/>
        <v>0</v>
      </c>
      <c r="J487" s="64">
        <f t="shared" si="93"/>
        <v>30</v>
      </c>
      <c r="K487" s="64">
        <v>0</v>
      </c>
      <c r="L487" s="64">
        <v>0</v>
      </c>
      <c r="M487" s="64">
        <v>0</v>
      </c>
      <c r="N487" s="64">
        <v>0</v>
      </c>
      <c r="O487" s="64">
        <v>0</v>
      </c>
      <c r="P487" s="64">
        <v>0</v>
      </c>
      <c r="Q487" s="64">
        <v>0</v>
      </c>
      <c r="R487" s="64">
        <f t="shared" si="96"/>
        <v>0</v>
      </c>
      <c r="S487" s="64">
        <f t="shared" si="97"/>
        <v>33</v>
      </c>
      <c r="T487" s="65">
        <f t="shared" si="100"/>
        <v>0</v>
      </c>
      <c r="U487" s="64">
        <f t="shared" si="99"/>
        <v>0</v>
      </c>
      <c r="V487" s="66">
        <f t="shared" si="98"/>
        <v>472</v>
      </c>
      <c r="W487" s="38"/>
      <c r="X487" s="39"/>
      <c r="Y487" s="40"/>
    </row>
    <row r="488" spans="1:25" s="41" customFormat="1">
      <c r="A488" s="62">
        <v>6464</v>
      </c>
      <c r="B488" s="76" t="s">
        <v>626</v>
      </c>
      <c r="C488" s="62" t="s">
        <v>125</v>
      </c>
      <c r="D488" s="63" t="s">
        <v>184</v>
      </c>
      <c r="E488" s="64">
        <v>3</v>
      </c>
      <c r="F488" s="68">
        <v>0</v>
      </c>
      <c r="G488" s="65">
        <v>0</v>
      </c>
      <c r="H488" s="64">
        <v>3</v>
      </c>
      <c r="I488" s="64">
        <f t="shared" si="94"/>
        <v>0</v>
      </c>
      <c r="J488" s="64">
        <f t="shared" si="93"/>
        <v>90</v>
      </c>
      <c r="K488" s="64">
        <v>0</v>
      </c>
      <c r="L488" s="64">
        <v>0</v>
      </c>
      <c r="M488" s="64">
        <v>3</v>
      </c>
      <c r="N488" s="64">
        <v>3</v>
      </c>
      <c r="O488" s="64">
        <v>0</v>
      </c>
      <c r="P488" s="64">
        <v>0</v>
      </c>
      <c r="Q488" s="64">
        <v>0</v>
      </c>
      <c r="R488" s="64">
        <f t="shared" si="96"/>
        <v>18</v>
      </c>
      <c r="S488" s="64">
        <f t="shared" si="97"/>
        <v>99.000000000000014</v>
      </c>
      <c r="T488" s="65">
        <f t="shared" si="100"/>
        <v>9</v>
      </c>
      <c r="U488" s="64">
        <f t="shared" si="99"/>
        <v>9</v>
      </c>
      <c r="V488" s="66">
        <f t="shared" si="98"/>
        <v>473</v>
      </c>
      <c r="W488" s="38"/>
      <c r="X488" s="39"/>
      <c r="Y488" s="40"/>
    </row>
    <row r="489" spans="1:25" s="41" customFormat="1">
      <c r="A489" s="62">
        <v>6467</v>
      </c>
      <c r="B489" s="76" t="s">
        <v>709</v>
      </c>
      <c r="C489" s="62" t="s">
        <v>47</v>
      </c>
      <c r="D489" s="63" t="s">
        <v>184</v>
      </c>
      <c r="E489" s="64">
        <v>2</v>
      </c>
      <c r="F489" s="68">
        <v>0</v>
      </c>
      <c r="G489" s="65">
        <v>0</v>
      </c>
      <c r="H489" s="64">
        <v>2</v>
      </c>
      <c r="I489" s="64">
        <f t="shared" si="94"/>
        <v>0</v>
      </c>
      <c r="J489" s="64">
        <f t="shared" si="93"/>
        <v>60</v>
      </c>
      <c r="K489" s="64">
        <v>2</v>
      </c>
      <c r="L489" s="64">
        <v>0</v>
      </c>
      <c r="M489" s="64">
        <v>0</v>
      </c>
      <c r="N489" s="64">
        <v>2</v>
      </c>
      <c r="O489" s="64">
        <v>0</v>
      </c>
      <c r="P489" s="64">
        <v>0</v>
      </c>
      <c r="Q489" s="64">
        <v>0</v>
      </c>
      <c r="R489" s="64">
        <f t="shared" si="96"/>
        <v>5</v>
      </c>
      <c r="S489" s="64">
        <f t="shared" si="97"/>
        <v>66</v>
      </c>
      <c r="T489" s="65">
        <f t="shared" si="100"/>
        <v>6</v>
      </c>
      <c r="U489" s="64">
        <f t="shared" si="99"/>
        <v>6</v>
      </c>
      <c r="V489" s="66">
        <f t="shared" si="98"/>
        <v>474</v>
      </c>
      <c r="W489" s="38"/>
      <c r="X489" s="39"/>
      <c r="Y489" s="40"/>
    </row>
    <row r="490" spans="1:25" s="41" customFormat="1" ht="24">
      <c r="A490" s="62">
        <v>6510</v>
      </c>
      <c r="B490" s="76" t="s">
        <v>710</v>
      </c>
      <c r="C490" s="62" t="s">
        <v>98</v>
      </c>
      <c r="D490" s="63" t="s">
        <v>184</v>
      </c>
      <c r="E490" s="64">
        <v>8</v>
      </c>
      <c r="F490" s="68">
        <v>0</v>
      </c>
      <c r="G490" s="65">
        <v>0</v>
      </c>
      <c r="H490" s="64">
        <v>8</v>
      </c>
      <c r="I490" s="64">
        <f t="shared" si="94"/>
        <v>0</v>
      </c>
      <c r="J490" s="64">
        <f t="shared" si="93"/>
        <v>240</v>
      </c>
      <c r="K490" s="64">
        <v>8</v>
      </c>
      <c r="L490" s="64">
        <v>0</v>
      </c>
      <c r="M490" s="64">
        <v>0</v>
      </c>
      <c r="N490" s="64">
        <v>0</v>
      </c>
      <c r="O490" s="64">
        <v>0</v>
      </c>
      <c r="P490" s="64">
        <v>8</v>
      </c>
      <c r="Q490" s="64">
        <v>0</v>
      </c>
      <c r="R490" s="64">
        <f t="shared" si="96"/>
        <v>20</v>
      </c>
      <c r="S490" s="64">
        <f t="shared" si="97"/>
        <v>264</v>
      </c>
      <c r="T490" s="65">
        <f t="shared" si="100"/>
        <v>24</v>
      </c>
      <c r="U490" s="64">
        <f t="shared" si="99"/>
        <v>24</v>
      </c>
      <c r="V490" s="66">
        <f t="shared" si="98"/>
        <v>475</v>
      </c>
      <c r="W490" s="38"/>
      <c r="X490" s="39">
        <f>N490+O490+P490+Q490</f>
        <v>8</v>
      </c>
      <c r="Y490" s="40"/>
    </row>
    <row r="491" spans="1:25" s="41" customFormat="1" ht="24">
      <c r="A491" s="62">
        <v>6518</v>
      </c>
      <c r="B491" s="76" t="s">
        <v>711</v>
      </c>
      <c r="C491" s="62" t="s">
        <v>61</v>
      </c>
      <c r="D491" s="63" t="s">
        <v>184</v>
      </c>
      <c r="E491" s="64">
        <v>4</v>
      </c>
      <c r="F491" s="68">
        <v>0</v>
      </c>
      <c r="G491" s="65">
        <v>1</v>
      </c>
      <c r="H491" s="64">
        <v>1</v>
      </c>
      <c r="I491" s="64">
        <f t="shared" si="94"/>
        <v>30</v>
      </c>
      <c r="J491" s="64">
        <f t="shared" si="93"/>
        <v>30</v>
      </c>
      <c r="K491" s="64">
        <v>4</v>
      </c>
      <c r="L491" s="64">
        <v>0</v>
      </c>
      <c r="M491" s="64">
        <v>0</v>
      </c>
      <c r="N491" s="64">
        <v>0</v>
      </c>
      <c r="O491" s="64">
        <v>0</v>
      </c>
      <c r="P491" s="64">
        <v>0</v>
      </c>
      <c r="Q491" s="64">
        <v>4</v>
      </c>
      <c r="R491" s="64">
        <f t="shared" si="96"/>
        <v>10</v>
      </c>
      <c r="S491" s="64">
        <f t="shared" si="97"/>
        <v>33</v>
      </c>
      <c r="T491" s="65">
        <f t="shared" si="100"/>
        <v>12</v>
      </c>
      <c r="U491" s="64">
        <f t="shared" si="99"/>
        <v>12</v>
      </c>
      <c r="V491" s="66">
        <f t="shared" si="98"/>
        <v>476</v>
      </c>
      <c r="W491" s="38"/>
      <c r="X491" s="39"/>
      <c r="Y491" s="40"/>
    </row>
    <row r="492" spans="1:25" s="41" customFormat="1">
      <c r="A492" s="62">
        <v>6527</v>
      </c>
      <c r="B492" s="76" t="s">
        <v>712</v>
      </c>
      <c r="C492" s="62" t="s">
        <v>10</v>
      </c>
      <c r="D492" s="63" t="s">
        <v>184</v>
      </c>
      <c r="E492" s="64">
        <v>2</v>
      </c>
      <c r="F492" s="68"/>
      <c r="G492" s="65">
        <v>2</v>
      </c>
      <c r="H492" s="64">
        <v>2</v>
      </c>
      <c r="I492" s="64">
        <f t="shared" si="94"/>
        <v>60</v>
      </c>
      <c r="J492" s="64">
        <f t="shared" si="93"/>
        <v>60</v>
      </c>
      <c r="K492" s="64">
        <v>2</v>
      </c>
      <c r="L492" s="64"/>
      <c r="M492" s="64"/>
      <c r="N492" s="64">
        <v>2</v>
      </c>
      <c r="O492" s="64"/>
      <c r="P492" s="64"/>
      <c r="Q492" s="64"/>
      <c r="R492" s="64">
        <f t="shared" si="96"/>
        <v>5</v>
      </c>
      <c r="S492" s="64">
        <f t="shared" si="97"/>
        <v>66</v>
      </c>
      <c r="T492" s="65">
        <f t="shared" si="100"/>
        <v>6</v>
      </c>
      <c r="U492" s="64">
        <f t="shared" si="99"/>
        <v>6</v>
      </c>
      <c r="V492" s="66">
        <f t="shared" si="98"/>
        <v>477</v>
      </c>
      <c r="W492" s="38"/>
      <c r="X492" s="39"/>
      <c r="Y492" s="40"/>
    </row>
    <row r="493" spans="1:25" s="41" customFormat="1">
      <c r="A493" s="62">
        <v>6529</v>
      </c>
      <c r="B493" s="76" t="s">
        <v>713</v>
      </c>
      <c r="C493" s="62" t="s">
        <v>61</v>
      </c>
      <c r="D493" s="63" t="s">
        <v>184</v>
      </c>
      <c r="E493" s="64">
        <v>3</v>
      </c>
      <c r="F493" s="68">
        <v>0</v>
      </c>
      <c r="G493" s="65">
        <v>2</v>
      </c>
      <c r="H493" s="64">
        <v>3</v>
      </c>
      <c r="I493" s="64">
        <f t="shared" si="94"/>
        <v>60</v>
      </c>
      <c r="J493" s="64">
        <f t="shared" si="93"/>
        <v>90</v>
      </c>
      <c r="K493" s="64">
        <v>0</v>
      </c>
      <c r="L493" s="64">
        <v>0</v>
      </c>
      <c r="M493" s="64">
        <v>3</v>
      </c>
      <c r="N493" s="64">
        <v>0</v>
      </c>
      <c r="O493" s="64">
        <v>3</v>
      </c>
      <c r="P493" s="64">
        <v>0</v>
      </c>
      <c r="Q493" s="64">
        <v>0</v>
      </c>
      <c r="R493" s="64">
        <f t="shared" si="96"/>
        <v>18</v>
      </c>
      <c r="S493" s="64">
        <f t="shared" si="97"/>
        <v>99.000000000000014</v>
      </c>
      <c r="T493" s="65">
        <f t="shared" si="100"/>
        <v>9</v>
      </c>
      <c r="U493" s="64">
        <f t="shared" si="99"/>
        <v>9</v>
      </c>
      <c r="V493" s="66">
        <f t="shared" si="98"/>
        <v>478</v>
      </c>
      <c r="W493" s="38"/>
      <c r="X493" s="39"/>
      <c r="Y493" s="40"/>
    </row>
    <row r="494" spans="1:25" s="41" customFormat="1" ht="24">
      <c r="A494" s="62">
        <v>6581</v>
      </c>
      <c r="B494" s="76" t="s">
        <v>714</v>
      </c>
      <c r="C494" s="62" t="s">
        <v>10</v>
      </c>
      <c r="D494" s="63" t="s">
        <v>184</v>
      </c>
      <c r="E494" s="64">
        <v>3</v>
      </c>
      <c r="F494" s="68">
        <v>0</v>
      </c>
      <c r="G494" s="65">
        <v>1</v>
      </c>
      <c r="H494" s="64">
        <v>1</v>
      </c>
      <c r="I494" s="64">
        <f t="shared" si="94"/>
        <v>30</v>
      </c>
      <c r="J494" s="64">
        <f t="shared" si="93"/>
        <v>30</v>
      </c>
      <c r="K494" s="64">
        <v>3</v>
      </c>
      <c r="L494" s="64">
        <v>0</v>
      </c>
      <c r="M494" s="64">
        <v>0</v>
      </c>
      <c r="N494" s="64">
        <v>0</v>
      </c>
      <c r="O494" s="64">
        <v>3</v>
      </c>
      <c r="P494" s="64">
        <v>0</v>
      </c>
      <c r="Q494" s="64">
        <v>0</v>
      </c>
      <c r="R494" s="64">
        <f t="shared" si="96"/>
        <v>7.5</v>
      </c>
      <c r="S494" s="64">
        <f t="shared" si="97"/>
        <v>33</v>
      </c>
      <c r="T494" s="65">
        <f t="shared" si="100"/>
        <v>9</v>
      </c>
      <c r="U494" s="64">
        <f t="shared" si="99"/>
        <v>9</v>
      </c>
      <c r="V494" s="66">
        <f t="shared" si="98"/>
        <v>479</v>
      </c>
      <c r="W494" s="38"/>
      <c r="X494" s="39"/>
      <c r="Y494" s="40"/>
    </row>
    <row r="495" spans="1:25" s="41" customFormat="1">
      <c r="A495" s="62">
        <v>6601</v>
      </c>
      <c r="B495" s="76" t="s">
        <v>715</v>
      </c>
      <c r="C495" s="62" t="s">
        <v>4</v>
      </c>
      <c r="D495" s="63" t="s">
        <v>716</v>
      </c>
      <c r="E495" s="64">
        <v>3</v>
      </c>
      <c r="F495" s="68">
        <v>0</v>
      </c>
      <c r="G495" s="65">
        <v>3</v>
      </c>
      <c r="H495" s="64">
        <v>3</v>
      </c>
      <c r="I495" s="64">
        <f t="shared" si="94"/>
        <v>90</v>
      </c>
      <c r="J495" s="64">
        <f t="shared" si="93"/>
        <v>90</v>
      </c>
      <c r="K495" s="64">
        <v>0</v>
      </c>
      <c r="L495" s="64">
        <v>0</v>
      </c>
      <c r="M495" s="64">
        <v>3</v>
      </c>
      <c r="N495" s="64">
        <v>0</v>
      </c>
      <c r="O495" s="64">
        <v>3</v>
      </c>
      <c r="P495" s="64">
        <v>0</v>
      </c>
      <c r="Q495" s="64">
        <v>0</v>
      </c>
      <c r="R495" s="64">
        <f t="shared" si="96"/>
        <v>18</v>
      </c>
      <c r="S495" s="64">
        <f t="shared" si="97"/>
        <v>99.000000000000014</v>
      </c>
      <c r="T495" s="65">
        <f t="shared" si="100"/>
        <v>9</v>
      </c>
      <c r="U495" s="64">
        <f t="shared" si="99"/>
        <v>9</v>
      </c>
      <c r="V495" s="66">
        <f t="shared" si="98"/>
        <v>480</v>
      </c>
      <c r="W495" s="38"/>
      <c r="X495" s="39"/>
      <c r="Y495" s="40"/>
    </row>
    <row r="496" spans="1:25" s="41" customFormat="1">
      <c r="A496" s="62">
        <v>6629</v>
      </c>
      <c r="B496" s="76" t="s">
        <v>1183</v>
      </c>
      <c r="C496" s="62" t="s">
        <v>8</v>
      </c>
      <c r="D496" s="63" t="s">
        <v>177</v>
      </c>
      <c r="E496" s="64">
        <v>1</v>
      </c>
      <c r="F496" s="68">
        <v>1</v>
      </c>
      <c r="G496" s="65">
        <v>0</v>
      </c>
      <c r="H496" s="64">
        <v>1</v>
      </c>
      <c r="I496" s="64">
        <f t="shared" si="94"/>
        <v>30</v>
      </c>
      <c r="J496" s="64">
        <v>38</v>
      </c>
      <c r="K496" s="64">
        <v>1</v>
      </c>
      <c r="L496" s="64">
        <v>0</v>
      </c>
      <c r="M496" s="64">
        <v>0</v>
      </c>
      <c r="N496" s="64">
        <v>1</v>
      </c>
      <c r="O496" s="64">
        <v>0</v>
      </c>
      <c r="P496" s="64">
        <v>0</v>
      </c>
      <c r="Q496" s="64">
        <v>0</v>
      </c>
      <c r="R496" s="64">
        <v>2</v>
      </c>
      <c r="S496" s="64">
        <v>38</v>
      </c>
      <c r="T496" s="65">
        <v>0</v>
      </c>
      <c r="U496" s="64">
        <v>6</v>
      </c>
      <c r="V496" s="66"/>
      <c r="W496" s="38"/>
      <c r="X496" s="39"/>
      <c r="Y496" s="40"/>
    </row>
    <row r="497" spans="1:25">
      <c r="A497" s="62">
        <v>6803</v>
      </c>
      <c r="B497" s="76" t="s">
        <v>1184</v>
      </c>
      <c r="C497" s="62" t="s">
        <v>203</v>
      </c>
      <c r="D497" s="63" t="s">
        <v>184</v>
      </c>
      <c r="E497" s="64">
        <v>5</v>
      </c>
      <c r="F497" s="68">
        <v>0</v>
      </c>
      <c r="G497" s="65">
        <v>5</v>
      </c>
      <c r="H497" s="64">
        <v>5</v>
      </c>
      <c r="I497" s="64">
        <f t="shared" si="94"/>
        <v>150</v>
      </c>
      <c r="J497" s="64">
        <f t="shared" si="93"/>
        <v>150</v>
      </c>
      <c r="K497" s="64">
        <v>5</v>
      </c>
      <c r="L497" s="64">
        <v>0</v>
      </c>
      <c r="M497" s="64">
        <v>0</v>
      </c>
      <c r="N497" s="64">
        <v>5</v>
      </c>
      <c r="O497" s="64">
        <v>0</v>
      </c>
      <c r="P497" s="64">
        <v>0</v>
      </c>
      <c r="Q497" s="64">
        <v>0</v>
      </c>
      <c r="R497" s="64">
        <f t="shared" si="96"/>
        <v>12.5</v>
      </c>
      <c r="S497" s="64">
        <f t="shared" si="97"/>
        <v>165</v>
      </c>
      <c r="T497" s="65">
        <f>E497*3</f>
        <v>15</v>
      </c>
      <c r="U497" s="64">
        <f>(E497*3)</f>
        <v>15</v>
      </c>
      <c r="V497" s="66">
        <f>V495+1</f>
        <v>481</v>
      </c>
      <c r="W497" s="19"/>
      <c r="X497" s="20">
        <f>N497+O497+P497+Q497</f>
        <v>5</v>
      </c>
      <c r="Y497" s="26"/>
    </row>
    <row r="498" spans="1:25" ht="24">
      <c r="A498" s="62">
        <v>6808</v>
      </c>
      <c r="B498" s="76" t="s">
        <v>717</v>
      </c>
      <c r="C498" s="62" t="s">
        <v>251</v>
      </c>
      <c r="D498" s="63" t="s">
        <v>184</v>
      </c>
      <c r="E498" s="64">
        <v>6</v>
      </c>
      <c r="F498" s="68">
        <v>0</v>
      </c>
      <c r="G498" s="65">
        <v>4</v>
      </c>
      <c r="H498" s="64">
        <v>4</v>
      </c>
      <c r="I498" s="64">
        <f t="shared" si="94"/>
        <v>120</v>
      </c>
      <c r="J498" s="64">
        <f t="shared" si="93"/>
        <v>120</v>
      </c>
      <c r="K498" s="64">
        <v>2</v>
      </c>
      <c r="L498" s="64">
        <v>4</v>
      </c>
      <c r="M498" s="64">
        <v>0</v>
      </c>
      <c r="N498" s="64">
        <v>2</v>
      </c>
      <c r="O498" s="64">
        <v>0</v>
      </c>
      <c r="P498" s="64">
        <v>4</v>
      </c>
      <c r="Q498" s="64">
        <v>0</v>
      </c>
      <c r="R498" s="64">
        <f t="shared" si="96"/>
        <v>25</v>
      </c>
      <c r="S498" s="64">
        <f t="shared" si="97"/>
        <v>132</v>
      </c>
      <c r="T498" s="65">
        <f>E498*3</f>
        <v>18</v>
      </c>
      <c r="U498" s="64">
        <f>(E498*3)</f>
        <v>18</v>
      </c>
      <c r="V498" s="66">
        <f t="shared" si="98"/>
        <v>482</v>
      </c>
      <c r="W498" s="19"/>
      <c r="Y498" s="26"/>
    </row>
    <row r="499" spans="1:25">
      <c r="A499" s="62">
        <v>6808</v>
      </c>
      <c r="B499" s="76" t="s">
        <v>718</v>
      </c>
      <c r="C499" s="62" t="s">
        <v>719</v>
      </c>
      <c r="D499" s="63" t="s">
        <v>177</v>
      </c>
      <c r="E499" s="64">
        <v>1</v>
      </c>
      <c r="F499" s="68">
        <v>0</v>
      </c>
      <c r="G499" s="65">
        <v>0</v>
      </c>
      <c r="H499" s="64">
        <v>1</v>
      </c>
      <c r="I499" s="64">
        <f>30*((F499*(F499+1))/2)</f>
        <v>0</v>
      </c>
      <c r="J499" s="64">
        <f t="shared" si="93"/>
        <v>30</v>
      </c>
      <c r="K499" s="64">
        <v>1</v>
      </c>
      <c r="L499" s="64">
        <v>0</v>
      </c>
      <c r="M499" s="64">
        <v>0</v>
      </c>
      <c r="N499" s="64">
        <v>1</v>
      </c>
      <c r="O499" s="64">
        <v>0</v>
      </c>
      <c r="P499" s="64">
        <v>0</v>
      </c>
      <c r="Q499" s="64">
        <v>0</v>
      </c>
      <c r="R499" s="64">
        <f t="shared" si="96"/>
        <v>2.5</v>
      </c>
      <c r="S499" s="64">
        <f t="shared" si="97"/>
        <v>33</v>
      </c>
      <c r="T499" s="65">
        <f>E499*3</f>
        <v>3</v>
      </c>
      <c r="U499" s="64">
        <f>(E499*3)</f>
        <v>3</v>
      </c>
      <c r="V499" s="66">
        <f t="shared" si="98"/>
        <v>483</v>
      </c>
      <c r="W499" s="19"/>
      <c r="X499" s="20">
        <f>N499+O499+P499+Q499</f>
        <v>1</v>
      </c>
      <c r="Y499" s="26"/>
    </row>
    <row r="500" spans="1:25" s="745" customFormat="1">
      <c r="A500" s="754">
        <v>6826</v>
      </c>
      <c r="B500" s="746" t="s">
        <v>720</v>
      </c>
      <c r="C500" s="747" t="s">
        <v>474</v>
      </c>
      <c r="D500" s="748" t="s">
        <v>184</v>
      </c>
      <c r="E500" s="749">
        <v>1</v>
      </c>
      <c r="F500" s="750">
        <v>0</v>
      </c>
      <c r="G500" s="751">
        <v>0</v>
      </c>
      <c r="H500" s="749">
        <v>1</v>
      </c>
      <c r="I500" s="749">
        <f t="shared" si="94"/>
        <v>0</v>
      </c>
      <c r="J500" s="749">
        <f t="shared" si="93"/>
        <v>30</v>
      </c>
      <c r="K500" s="749">
        <v>0</v>
      </c>
      <c r="L500" s="749">
        <v>0</v>
      </c>
      <c r="M500" s="749">
        <v>1</v>
      </c>
      <c r="N500" s="749">
        <v>0</v>
      </c>
      <c r="O500" s="749">
        <v>1</v>
      </c>
      <c r="P500" s="749">
        <v>0</v>
      </c>
      <c r="Q500" s="749">
        <v>0</v>
      </c>
      <c r="R500" s="749">
        <f t="shared" si="96"/>
        <v>6</v>
      </c>
      <c r="S500" s="749">
        <f t="shared" si="97"/>
        <v>33</v>
      </c>
      <c r="T500" s="751">
        <f>E500*3</f>
        <v>3</v>
      </c>
      <c r="U500" s="749">
        <f>(E500*3)</f>
        <v>3</v>
      </c>
      <c r="V500" s="741">
        <f t="shared" si="98"/>
        <v>484</v>
      </c>
      <c r="W500" s="742"/>
      <c r="X500" s="743">
        <f>N500+O500+P500+Q500</f>
        <v>1</v>
      </c>
      <c r="Y500" s="744"/>
    </row>
    <row r="501" spans="1:25" ht="36">
      <c r="A501" s="62">
        <v>6880</v>
      </c>
      <c r="B501" s="76" t="s">
        <v>1152</v>
      </c>
      <c r="C501" s="62" t="s">
        <v>49</v>
      </c>
      <c r="D501" s="63" t="s">
        <v>184</v>
      </c>
      <c r="E501" s="64">
        <v>1</v>
      </c>
      <c r="F501" s="68">
        <v>0</v>
      </c>
      <c r="G501" s="65">
        <v>0</v>
      </c>
      <c r="H501" s="64">
        <v>1</v>
      </c>
      <c r="I501" s="64">
        <f t="shared" si="94"/>
        <v>0</v>
      </c>
      <c r="J501" s="64">
        <f t="shared" si="93"/>
        <v>30</v>
      </c>
      <c r="K501" s="64">
        <v>0</v>
      </c>
      <c r="L501" s="64">
        <v>0</v>
      </c>
      <c r="M501" s="64">
        <v>1</v>
      </c>
      <c r="N501" s="64">
        <v>0</v>
      </c>
      <c r="O501" s="64">
        <v>1</v>
      </c>
      <c r="P501" s="64">
        <v>0</v>
      </c>
      <c r="Q501" s="64">
        <v>0</v>
      </c>
      <c r="R501" s="64">
        <f t="shared" si="96"/>
        <v>6</v>
      </c>
      <c r="S501" s="64">
        <f t="shared" si="97"/>
        <v>33</v>
      </c>
      <c r="T501" s="65">
        <f>E501*3</f>
        <v>3</v>
      </c>
      <c r="U501" s="64">
        <f>(E501*3)</f>
        <v>3</v>
      </c>
      <c r="V501" s="66">
        <f>V500+1</f>
        <v>485</v>
      </c>
      <c r="W501" s="19"/>
      <c r="Y501" s="26"/>
    </row>
    <row r="502" spans="1:25">
      <c r="A502" s="727">
        <v>6973</v>
      </c>
      <c r="B502" s="728" t="s">
        <v>1153</v>
      </c>
      <c r="C502" s="727" t="s">
        <v>15</v>
      </c>
      <c r="D502" s="729" t="s">
        <v>177</v>
      </c>
      <c r="E502" s="730">
        <v>2</v>
      </c>
      <c r="F502" s="731">
        <v>2</v>
      </c>
      <c r="G502" s="732">
        <v>0</v>
      </c>
      <c r="H502" s="64">
        <v>2</v>
      </c>
      <c r="I502" s="64">
        <f t="shared" si="94"/>
        <v>60</v>
      </c>
      <c r="J502" s="64">
        <v>70</v>
      </c>
      <c r="K502" s="730">
        <v>2</v>
      </c>
      <c r="L502" s="64">
        <v>0</v>
      </c>
      <c r="M502" s="730">
        <v>0</v>
      </c>
      <c r="N502" s="730">
        <v>2</v>
      </c>
      <c r="O502" s="730">
        <v>0</v>
      </c>
      <c r="P502" s="730">
        <v>0</v>
      </c>
      <c r="Q502" s="730">
        <v>0</v>
      </c>
      <c r="R502" s="64">
        <v>4</v>
      </c>
      <c r="S502" s="64">
        <v>70</v>
      </c>
      <c r="T502" s="65">
        <v>0</v>
      </c>
      <c r="U502" s="64">
        <v>9</v>
      </c>
      <c r="V502" s="66"/>
      <c r="W502" s="19"/>
      <c r="Y502" s="26"/>
    </row>
    <row r="503" spans="1:25">
      <c r="A503" s="727">
        <v>6994</v>
      </c>
      <c r="B503" s="728" t="s">
        <v>1154</v>
      </c>
      <c r="C503" s="727" t="s">
        <v>15</v>
      </c>
      <c r="D503" s="729" t="s">
        <v>716</v>
      </c>
      <c r="E503" s="730">
        <v>2</v>
      </c>
      <c r="F503" s="731">
        <v>0</v>
      </c>
      <c r="G503" s="732">
        <v>0</v>
      </c>
      <c r="H503" s="64">
        <v>2</v>
      </c>
      <c r="I503" s="64">
        <f t="shared" si="94"/>
        <v>0</v>
      </c>
      <c r="J503" s="64">
        <v>68</v>
      </c>
      <c r="K503" s="730">
        <v>2</v>
      </c>
      <c r="L503" s="64">
        <v>0</v>
      </c>
      <c r="M503" s="730">
        <v>0</v>
      </c>
      <c r="N503" s="730">
        <v>0</v>
      </c>
      <c r="O503" s="730">
        <v>0</v>
      </c>
      <c r="P503" s="730">
        <v>0</v>
      </c>
      <c r="Q503" s="730">
        <v>0</v>
      </c>
      <c r="R503" s="64">
        <v>4</v>
      </c>
      <c r="S503" s="64">
        <v>68</v>
      </c>
      <c r="T503" s="65">
        <v>0</v>
      </c>
      <c r="U503" s="64">
        <v>9</v>
      </c>
      <c r="V503" s="66"/>
      <c r="W503" s="19"/>
      <c r="Y503" s="26"/>
    </row>
    <row r="504" spans="1:25" ht="24">
      <c r="A504" s="727">
        <v>7006</v>
      </c>
      <c r="B504" s="728" t="s">
        <v>1155</v>
      </c>
      <c r="C504" s="727" t="s">
        <v>1156</v>
      </c>
      <c r="D504" s="729" t="s">
        <v>716</v>
      </c>
      <c r="E504" s="730">
        <v>2</v>
      </c>
      <c r="F504" s="731">
        <v>0</v>
      </c>
      <c r="G504" s="732">
        <v>0</v>
      </c>
      <c r="H504" s="64">
        <v>2</v>
      </c>
      <c r="I504" s="64">
        <f t="shared" si="94"/>
        <v>0</v>
      </c>
      <c r="J504" s="64">
        <v>81</v>
      </c>
      <c r="K504" s="730">
        <v>0</v>
      </c>
      <c r="L504" s="64">
        <v>0</v>
      </c>
      <c r="M504" s="730">
        <v>2</v>
      </c>
      <c r="N504" s="730">
        <v>0</v>
      </c>
      <c r="O504" s="730">
        <v>0</v>
      </c>
      <c r="P504" s="730">
        <v>0</v>
      </c>
      <c r="Q504" s="730">
        <v>2</v>
      </c>
      <c r="R504" s="64">
        <v>4</v>
      </c>
      <c r="S504" s="64">
        <v>81</v>
      </c>
      <c r="T504" s="65">
        <v>0</v>
      </c>
      <c r="U504" s="64">
        <v>9</v>
      </c>
      <c r="V504" s="66"/>
      <c r="W504" s="19"/>
      <c r="Y504" s="26"/>
    </row>
    <row r="505" spans="1:25" s="41" customFormat="1">
      <c r="A505" s="733">
        <v>2060</v>
      </c>
      <c r="B505" s="734" t="s">
        <v>1157</v>
      </c>
      <c r="C505" s="733" t="s">
        <v>1158</v>
      </c>
      <c r="D505" s="735" t="s">
        <v>177</v>
      </c>
      <c r="E505" s="736">
        <v>3</v>
      </c>
      <c r="F505" s="737">
        <v>1</v>
      </c>
      <c r="G505" s="738">
        <v>0</v>
      </c>
      <c r="H505" s="739">
        <v>3</v>
      </c>
      <c r="I505" s="64">
        <f t="shared" si="94"/>
        <v>30</v>
      </c>
      <c r="J505" s="64">
        <f t="shared" si="93"/>
        <v>90</v>
      </c>
      <c r="K505" s="736">
        <v>3</v>
      </c>
      <c r="L505" s="64">
        <v>0</v>
      </c>
      <c r="M505" s="736">
        <v>0</v>
      </c>
      <c r="N505" s="736">
        <v>3</v>
      </c>
      <c r="O505" s="736">
        <v>0</v>
      </c>
      <c r="P505" s="736">
        <v>0</v>
      </c>
      <c r="Q505" s="736">
        <v>0</v>
      </c>
      <c r="R505" s="64">
        <f t="shared" si="96"/>
        <v>7.5</v>
      </c>
      <c r="S505" s="64">
        <f t="shared" si="97"/>
        <v>99.000000000000014</v>
      </c>
      <c r="T505" s="65">
        <f t="shared" ref="T505:T519" si="101">E505*3</f>
        <v>9</v>
      </c>
      <c r="U505" s="64">
        <f t="shared" ref="U505:U519" si="102">(E505*3)</f>
        <v>9</v>
      </c>
      <c r="V505" s="66">
        <f>V501+1</f>
        <v>486</v>
      </c>
      <c r="W505" s="38"/>
      <c r="X505" s="39"/>
      <c r="Y505" s="40"/>
    </row>
    <row r="506" spans="1:25" s="41" customFormat="1" ht="24">
      <c r="A506" s="733">
        <v>2900</v>
      </c>
      <c r="B506" s="734" t="s">
        <v>1159</v>
      </c>
      <c r="C506" s="733" t="s">
        <v>176</v>
      </c>
      <c r="D506" s="735" t="s">
        <v>177</v>
      </c>
      <c r="E506" s="736">
        <v>3</v>
      </c>
      <c r="F506" s="737">
        <v>0</v>
      </c>
      <c r="G506" s="738">
        <v>0</v>
      </c>
      <c r="H506" s="64">
        <v>3</v>
      </c>
      <c r="I506" s="64">
        <f>(F506*30)+(G506*30)</f>
        <v>0</v>
      </c>
      <c r="J506" s="64">
        <f t="shared" si="93"/>
        <v>90</v>
      </c>
      <c r="K506" s="736">
        <v>3</v>
      </c>
      <c r="L506" s="736">
        <v>0</v>
      </c>
      <c r="M506" s="736">
        <v>0</v>
      </c>
      <c r="N506" s="736">
        <v>3</v>
      </c>
      <c r="O506" s="736">
        <v>0</v>
      </c>
      <c r="P506" s="736">
        <v>0</v>
      </c>
      <c r="Q506" s="736">
        <v>0</v>
      </c>
      <c r="R506" s="64">
        <f t="shared" si="96"/>
        <v>7.5</v>
      </c>
      <c r="S506" s="64">
        <f t="shared" si="97"/>
        <v>99.000000000000014</v>
      </c>
      <c r="T506" s="65">
        <f t="shared" si="101"/>
        <v>9</v>
      </c>
      <c r="U506" s="64">
        <f t="shared" si="102"/>
        <v>9</v>
      </c>
      <c r="V506" s="66">
        <f t="shared" si="98"/>
        <v>487</v>
      </c>
      <c r="W506" s="38"/>
      <c r="X506" s="39"/>
      <c r="Y506" s="40"/>
    </row>
    <row r="507" spans="1:25" s="41" customFormat="1" ht="24">
      <c r="A507" s="733">
        <v>3319</v>
      </c>
      <c r="B507" s="734" t="s">
        <v>1160</v>
      </c>
      <c r="C507" s="733" t="s">
        <v>49</v>
      </c>
      <c r="D507" s="735" t="s">
        <v>177</v>
      </c>
      <c r="E507" s="736">
        <v>2</v>
      </c>
      <c r="F507" s="737">
        <v>2</v>
      </c>
      <c r="G507" s="738">
        <v>0</v>
      </c>
      <c r="H507" s="730">
        <v>2</v>
      </c>
      <c r="I507" s="64">
        <f t="shared" si="94"/>
        <v>60</v>
      </c>
      <c r="J507" s="64">
        <f t="shared" si="93"/>
        <v>60</v>
      </c>
      <c r="K507" s="736">
        <v>2</v>
      </c>
      <c r="L507" s="736">
        <v>0</v>
      </c>
      <c r="M507" s="736">
        <v>0</v>
      </c>
      <c r="N507" s="736">
        <v>2</v>
      </c>
      <c r="O507" s="736">
        <v>0</v>
      </c>
      <c r="P507" s="736">
        <v>0</v>
      </c>
      <c r="Q507" s="736">
        <v>0</v>
      </c>
      <c r="R507" s="64">
        <f t="shared" si="96"/>
        <v>5</v>
      </c>
      <c r="S507" s="64">
        <f t="shared" si="97"/>
        <v>66</v>
      </c>
      <c r="T507" s="65">
        <f t="shared" si="101"/>
        <v>6</v>
      </c>
      <c r="U507" s="64">
        <f t="shared" si="102"/>
        <v>6</v>
      </c>
      <c r="V507" s="66">
        <f t="shared" si="98"/>
        <v>488</v>
      </c>
      <c r="W507" s="38"/>
      <c r="X507" s="39"/>
      <c r="Y507" s="40"/>
    </row>
    <row r="508" spans="1:25" s="41" customFormat="1">
      <c r="A508" s="733">
        <v>6727</v>
      </c>
      <c r="B508" s="734" t="s">
        <v>1161</v>
      </c>
      <c r="C508" s="733" t="s">
        <v>1162</v>
      </c>
      <c r="D508" s="735" t="s">
        <v>177</v>
      </c>
      <c r="E508" s="736">
        <v>7</v>
      </c>
      <c r="F508" s="737">
        <v>7</v>
      </c>
      <c r="G508" s="738">
        <v>0</v>
      </c>
      <c r="H508" s="736">
        <v>7</v>
      </c>
      <c r="I508" s="739">
        <f t="shared" si="94"/>
        <v>210</v>
      </c>
      <c r="J508" s="739">
        <f t="shared" si="93"/>
        <v>210</v>
      </c>
      <c r="K508" s="736">
        <v>7</v>
      </c>
      <c r="L508" s="736">
        <v>0</v>
      </c>
      <c r="M508" s="736">
        <v>0</v>
      </c>
      <c r="N508" s="736">
        <v>7</v>
      </c>
      <c r="O508" s="736">
        <v>0</v>
      </c>
      <c r="P508" s="736">
        <v>0</v>
      </c>
      <c r="Q508" s="736">
        <v>0</v>
      </c>
      <c r="R508" s="739">
        <f t="shared" si="96"/>
        <v>17.5</v>
      </c>
      <c r="S508" s="739">
        <f t="shared" si="97"/>
        <v>231.00000000000003</v>
      </c>
      <c r="T508" s="740">
        <f t="shared" si="101"/>
        <v>21</v>
      </c>
      <c r="U508" s="739">
        <f t="shared" si="102"/>
        <v>21</v>
      </c>
      <c r="V508" s="66">
        <f t="shared" si="98"/>
        <v>489</v>
      </c>
      <c r="W508" s="38"/>
      <c r="X508" s="39"/>
      <c r="Y508" s="40"/>
    </row>
    <row r="509" spans="1:25" s="41" customFormat="1" ht="24">
      <c r="A509" s="733">
        <v>4805</v>
      </c>
      <c r="B509" s="734" t="s">
        <v>1163</v>
      </c>
      <c r="C509" s="733" t="s">
        <v>10</v>
      </c>
      <c r="D509" s="735" t="s">
        <v>184</v>
      </c>
      <c r="E509" s="736">
        <v>1</v>
      </c>
      <c r="F509" s="737">
        <v>0</v>
      </c>
      <c r="G509" s="738">
        <v>0</v>
      </c>
      <c r="H509" s="736">
        <v>1</v>
      </c>
      <c r="I509" s="739">
        <f t="shared" si="94"/>
        <v>0</v>
      </c>
      <c r="J509" s="739">
        <f t="shared" si="93"/>
        <v>30</v>
      </c>
      <c r="K509" s="736">
        <v>1</v>
      </c>
      <c r="L509" s="736">
        <v>0</v>
      </c>
      <c r="M509" s="736">
        <v>0</v>
      </c>
      <c r="N509" s="736">
        <v>1</v>
      </c>
      <c r="O509" s="736">
        <v>0</v>
      </c>
      <c r="P509" s="736">
        <v>0</v>
      </c>
      <c r="Q509" s="736">
        <v>0</v>
      </c>
      <c r="R509" s="739">
        <f t="shared" si="96"/>
        <v>2.5</v>
      </c>
      <c r="S509" s="739">
        <f t="shared" si="97"/>
        <v>33</v>
      </c>
      <c r="T509" s="740">
        <f t="shared" si="101"/>
        <v>3</v>
      </c>
      <c r="U509" s="739">
        <f t="shared" si="102"/>
        <v>3</v>
      </c>
      <c r="V509" s="66">
        <f t="shared" si="98"/>
        <v>490</v>
      </c>
      <c r="W509" s="38"/>
      <c r="X509" s="39"/>
      <c r="Y509" s="40"/>
    </row>
    <row r="510" spans="1:25" s="41" customFormat="1" ht="24">
      <c r="A510" s="733">
        <v>1541</v>
      </c>
      <c r="B510" s="734" t="s">
        <v>1164</v>
      </c>
      <c r="C510" s="733" t="s">
        <v>15</v>
      </c>
      <c r="D510" s="735"/>
      <c r="E510" s="736">
        <v>3</v>
      </c>
      <c r="F510" s="737">
        <v>0</v>
      </c>
      <c r="G510" s="738">
        <v>0</v>
      </c>
      <c r="H510" s="736">
        <v>3</v>
      </c>
      <c r="I510" s="739">
        <f t="shared" si="94"/>
        <v>0</v>
      </c>
      <c r="J510" s="739">
        <f t="shared" si="93"/>
        <v>90</v>
      </c>
      <c r="K510" s="736">
        <v>3</v>
      </c>
      <c r="L510" s="736">
        <v>0</v>
      </c>
      <c r="M510" s="736">
        <v>0</v>
      </c>
      <c r="N510" s="736">
        <v>3</v>
      </c>
      <c r="O510" s="736">
        <v>0</v>
      </c>
      <c r="P510" s="736">
        <v>0</v>
      </c>
      <c r="Q510" s="736">
        <v>0</v>
      </c>
      <c r="R510" s="739">
        <f t="shared" si="96"/>
        <v>7.5</v>
      </c>
      <c r="S510" s="739">
        <f t="shared" si="97"/>
        <v>99.000000000000014</v>
      </c>
      <c r="T510" s="740">
        <f t="shared" si="101"/>
        <v>9</v>
      </c>
      <c r="U510" s="739">
        <f t="shared" si="102"/>
        <v>9</v>
      </c>
      <c r="V510" s="66">
        <f t="shared" si="98"/>
        <v>491</v>
      </c>
      <c r="W510" s="38"/>
      <c r="X510" s="39"/>
      <c r="Y510" s="40"/>
    </row>
    <row r="511" spans="1:25" s="41" customFormat="1">
      <c r="A511" s="733">
        <v>5128</v>
      </c>
      <c r="B511" s="734" t="s">
        <v>1165</v>
      </c>
      <c r="C511" s="733" t="s">
        <v>17</v>
      </c>
      <c r="D511" s="735" t="s">
        <v>177</v>
      </c>
      <c r="E511" s="736">
        <v>5</v>
      </c>
      <c r="F511" s="737">
        <v>2</v>
      </c>
      <c r="G511" s="738">
        <v>0</v>
      </c>
      <c r="H511" s="736">
        <v>2</v>
      </c>
      <c r="I511" s="739">
        <f t="shared" si="94"/>
        <v>60</v>
      </c>
      <c r="J511" s="739">
        <f t="shared" si="93"/>
        <v>60</v>
      </c>
      <c r="K511" s="736">
        <v>5</v>
      </c>
      <c r="L511" s="736">
        <v>0</v>
      </c>
      <c r="M511" s="736">
        <v>0</v>
      </c>
      <c r="N511" s="736">
        <v>5</v>
      </c>
      <c r="O511" s="736">
        <v>0</v>
      </c>
      <c r="P511" s="736">
        <v>0</v>
      </c>
      <c r="Q511" s="736">
        <v>0</v>
      </c>
      <c r="R511" s="739">
        <f t="shared" si="96"/>
        <v>12.5</v>
      </c>
      <c r="S511" s="739">
        <f t="shared" si="97"/>
        <v>66</v>
      </c>
      <c r="T511" s="740">
        <f t="shared" si="101"/>
        <v>15</v>
      </c>
      <c r="U511" s="739">
        <f t="shared" si="102"/>
        <v>15</v>
      </c>
      <c r="V511" s="66">
        <f t="shared" si="98"/>
        <v>492</v>
      </c>
      <c r="W511" s="38"/>
      <c r="X511" s="39"/>
      <c r="Y511" s="40"/>
    </row>
    <row r="512" spans="1:25" s="41" customFormat="1">
      <c r="A512" s="733">
        <v>5752</v>
      </c>
      <c r="B512" s="734" t="s">
        <v>1166</v>
      </c>
      <c r="C512" s="733" t="s">
        <v>125</v>
      </c>
      <c r="D512" s="735" t="s">
        <v>184</v>
      </c>
      <c r="E512" s="736">
        <v>4</v>
      </c>
      <c r="F512" s="737">
        <v>0</v>
      </c>
      <c r="G512" s="738">
        <v>0</v>
      </c>
      <c r="H512" s="736">
        <v>4</v>
      </c>
      <c r="I512" s="739">
        <f t="shared" si="94"/>
        <v>0</v>
      </c>
      <c r="J512" s="739">
        <f t="shared" si="93"/>
        <v>120</v>
      </c>
      <c r="K512" s="736">
        <v>0</v>
      </c>
      <c r="L512" s="736">
        <v>0</v>
      </c>
      <c r="M512" s="736">
        <v>4</v>
      </c>
      <c r="N512" s="736">
        <v>0</v>
      </c>
      <c r="O512" s="736">
        <v>0</v>
      </c>
      <c r="P512" s="736">
        <v>4</v>
      </c>
      <c r="Q512" s="736">
        <v>0</v>
      </c>
      <c r="R512" s="739">
        <f t="shared" si="96"/>
        <v>24</v>
      </c>
      <c r="S512" s="739">
        <f t="shared" si="97"/>
        <v>132</v>
      </c>
      <c r="T512" s="740">
        <f t="shared" si="101"/>
        <v>12</v>
      </c>
      <c r="U512" s="739">
        <f t="shared" si="102"/>
        <v>12</v>
      </c>
      <c r="V512" s="66">
        <f t="shared" si="98"/>
        <v>493</v>
      </c>
      <c r="W512" s="38"/>
      <c r="X512" s="39"/>
      <c r="Y512" s="40"/>
    </row>
    <row r="513" spans="1:25" s="41" customFormat="1" ht="36">
      <c r="A513" s="733">
        <v>6164</v>
      </c>
      <c r="B513" s="734" t="s">
        <v>1167</v>
      </c>
      <c r="C513" s="733" t="s">
        <v>54</v>
      </c>
      <c r="D513" s="735" t="s">
        <v>177</v>
      </c>
      <c r="E513" s="736">
        <v>7</v>
      </c>
      <c r="F513" s="737">
        <v>6</v>
      </c>
      <c r="G513" s="738">
        <v>0</v>
      </c>
      <c r="H513" s="736">
        <v>6</v>
      </c>
      <c r="I513" s="739">
        <f t="shared" si="94"/>
        <v>180</v>
      </c>
      <c r="J513" s="739">
        <f t="shared" si="93"/>
        <v>180</v>
      </c>
      <c r="K513" s="736">
        <v>7</v>
      </c>
      <c r="L513" s="736">
        <v>0</v>
      </c>
      <c r="M513" s="736">
        <v>0</v>
      </c>
      <c r="N513" s="736">
        <v>7</v>
      </c>
      <c r="O513" s="736">
        <v>0</v>
      </c>
      <c r="P513" s="736">
        <v>0</v>
      </c>
      <c r="Q513" s="736">
        <v>0</v>
      </c>
      <c r="R513" s="739">
        <f t="shared" si="96"/>
        <v>17.5</v>
      </c>
      <c r="S513" s="739">
        <f t="shared" si="97"/>
        <v>198.00000000000003</v>
      </c>
      <c r="T513" s="740">
        <f t="shared" si="101"/>
        <v>21</v>
      </c>
      <c r="U513" s="739">
        <f t="shared" si="102"/>
        <v>21</v>
      </c>
      <c r="V513" s="66">
        <f t="shared" si="98"/>
        <v>494</v>
      </c>
      <c r="W513" s="38"/>
      <c r="X513" s="39"/>
      <c r="Y513" s="40"/>
    </row>
    <row r="514" spans="1:25" s="41" customFormat="1">
      <c r="A514" s="733">
        <v>6380</v>
      </c>
      <c r="B514" s="734" t="s">
        <v>1168</v>
      </c>
      <c r="C514" s="733" t="s">
        <v>8</v>
      </c>
      <c r="D514" s="735" t="s">
        <v>177</v>
      </c>
      <c r="E514" s="736">
        <v>4</v>
      </c>
      <c r="F514" s="737">
        <v>4</v>
      </c>
      <c r="G514" s="738">
        <v>0</v>
      </c>
      <c r="H514" s="736">
        <v>4</v>
      </c>
      <c r="I514" s="739">
        <f t="shared" si="94"/>
        <v>120</v>
      </c>
      <c r="J514" s="739">
        <f t="shared" si="93"/>
        <v>120</v>
      </c>
      <c r="K514" s="736">
        <v>4</v>
      </c>
      <c r="L514" s="736">
        <v>0</v>
      </c>
      <c r="M514" s="736">
        <v>0</v>
      </c>
      <c r="N514" s="736">
        <v>4</v>
      </c>
      <c r="O514" s="736">
        <v>0</v>
      </c>
      <c r="P514" s="736">
        <v>0</v>
      </c>
      <c r="Q514" s="736">
        <v>0</v>
      </c>
      <c r="R514" s="739">
        <f t="shared" si="96"/>
        <v>10</v>
      </c>
      <c r="S514" s="739">
        <f t="shared" si="97"/>
        <v>132</v>
      </c>
      <c r="T514" s="740">
        <f t="shared" si="101"/>
        <v>12</v>
      </c>
      <c r="U514" s="739">
        <f t="shared" si="102"/>
        <v>12</v>
      </c>
      <c r="V514" s="66">
        <f t="shared" si="98"/>
        <v>495</v>
      </c>
      <c r="W514" s="38"/>
      <c r="X514" s="39"/>
      <c r="Y514" s="40"/>
    </row>
    <row r="515" spans="1:25" s="41" customFormat="1">
      <c r="A515" s="733">
        <v>6871</v>
      </c>
      <c r="B515" s="734" t="s">
        <v>1169</v>
      </c>
      <c r="C515" s="733" t="s">
        <v>61</v>
      </c>
      <c r="D515" s="735" t="s">
        <v>184</v>
      </c>
      <c r="E515" s="736">
        <v>4</v>
      </c>
      <c r="F515" s="737">
        <v>1</v>
      </c>
      <c r="G515" s="738">
        <v>0</v>
      </c>
      <c r="H515" s="736">
        <v>4</v>
      </c>
      <c r="I515" s="739">
        <f t="shared" si="94"/>
        <v>30</v>
      </c>
      <c r="J515" s="739">
        <f t="shared" si="93"/>
        <v>120</v>
      </c>
      <c r="K515" s="736">
        <v>4</v>
      </c>
      <c r="L515" s="736">
        <v>0</v>
      </c>
      <c r="M515" s="736">
        <v>0</v>
      </c>
      <c r="N515" s="736">
        <v>4</v>
      </c>
      <c r="O515" s="736">
        <v>0</v>
      </c>
      <c r="P515" s="736">
        <v>0</v>
      </c>
      <c r="Q515" s="736">
        <v>0</v>
      </c>
      <c r="R515" s="739">
        <f t="shared" si="96"/>
        <v>10</v>
      </c>
      <c r="S515" s="739">
        <f t="shared" si="97"/>
        <v>132</v>
      </c>
      <c r="T515" s="740">
        <f t="shared" si="101"/>
        <v>12</v>
      </c>
      <c r="U515" s="739">
        <f t="shared" si="102"/>
        <v>12</v>
      </c>
      <c r="V515" s="66">
        <f t="shared" si="98"/>
        <v>496</v>
      </c>
      <c r="W515" s="38"/>
      <c r="X515" s="39"/>
      <c r="Y515" s="40"/>
    </row>
    <row r="516" spans="1:25" s="41" customFormat="1">
      <c r="A516" s="733">
        <v>6900</v>
      </c>
      <c r="B516" s="734" t="s">
        <v>1170</v>
      </c>
      <c r="C516" s="733" t="s">
        <v>144</v>
      </c>
      <c r="D516" s="735" t="s">
        <v>177</v>
      </c>
      <c r="E516" s="736">
        <v>4</v>
      </c>
      <c r="F516" s="737">
        <v>3</v>
      </c>
      <c r="G516" s="738">
        <v>0</v>
      </c>
      <c r="H516" s="736">
        <v>3</v>
      </c>
      <c r="I516" s="739">
        <f t="shared" si="94"/>
        <v>90</v>
      </c>
      <c r="J516" s="739">
        <f t="shared" si="93"/>
        <v>90</v>
      </c>
      <c r="K516" s="736">
        <v>4</v>
      </c>
      <c r="L516" s="736">
        <v>0</v>
      </c>
      <c r="M516" s="736">
        <v>0</v>
      </c>
      <c r="N516" s="736">
        <v>4</v>
      </c>
      <c r="O516" s="736">
        <v>0</v>
      </c>
      <c r="P516" s="736">
        <v>0</v>
      </c>
      <c r="Q516" s="736">
        <v>0</v>
      </c>
      <c r="R516" s="739">
        <f t="shared" si="96"/>
        <v>10</v>
      </c>
      <c r="S516" s="739">
        <f t="shared" si="97"/>
        <v>99.000000000000014</v>
      </c>
      <c r="T516" s="740">
        <f t="shared" si="101"/>
        <v>12</v>
      </c>
      <c r="U516" s="739">
        <f t="shared" si="102"/>
        <v>12</v>
      </c>
      <c r="V516" s="66">
        <f t="shared" si="98"/>
        <v>497</v>
      </c>
      <c r="W516" s="38"/>
      <c r="X516" s="39"/>
      <c r="Y516" s="40"/>
    </row>
    <row r="517" spans="1:25" s="41" customFormat="1">
      <c r="A517" s="733">
        <v>6909</v>
      </c>
      <c r="B517" s="734" t="s">
        <v>1171</v>
      </c>
      <c r="C517" s="733" t="s">
        <v>1172</v>
      </c>
      <c r="D517" s="735" t="s">
        <v>177</v>
      </c>
      <c r="E517" s="736">
        <v>1</v>
      </c>
      <c r="F517" s="737">
        <v>1</v>
      </c>
      <c r="G517" s="738">
        <v>0</v>
      </c>
      <c r="H517" s="736">
        <v>1</v>
      </c>
      <c r="I517" s="739">
        <f t="shared" si="94"/>
        <v>30</v>
      </c>
      <c r="J517" s="739">
        <f t="shared" si="93"/>
        <v>30</v>
      </c>
      <c r="K517" s="736">
        <v>1</v>
      </c>
      <c r="L517" s="736">
        <v>0</v>
      </c>
      <c r="M517" s="736">
        <v>0</v>
      </c>
      <c r="N517" s="736">
        <v>1</v>
      </c>
      <c r="O517" s="736">
        <v>0</v>
      </c>
      <c r="P517" s="736">
        <v>0</v>
      </c>
      <c r="Q517" s="736">
        <v>0</v>
      </c>
      <c r="R517" s="739">
        <f t="shared" si="96"/>
        <v>2.5</v>
      </c>
      <c r="S517" s="739">
        <f t="shared" si="97"/>
        <v>33</v>
      </c>
      <c r="T517" s="740">
        <f t="shared" si="101"/>
        <v>3</v>
      </c>
      <c r="U517" s="739">
        <f t="shared" si="102"/>
        <v>3</v>
      </c>
      <c r="V517" s="66">
        <f t="shared" si="98"/>
        <v>498</v>
      </c>
      <c r="W517" s="38"/>
      <c r="X517" s="39"/>
      <c r="Y517" s="40"/>
    </row>
    <row r="518" spans="1:25" s="41" customFormat="1">
      <c r="A518" s="733">
        <v>6943</v>
      </c>
      <c r="B518" s="734" t="s">
        <v>1173</v>
      </c>
      <c r="C518" s="733" t="s">
        <v>1158</v>
      </c>
      <c r="D518" s="735" t="s">
        <v>716</v>
      </c>
      <c r="E518" s="736">
        <v>37</v>
      </c>
      <c r="F518" s="737">
        <v>0</v>
      </c>
      <c r="G518" s="738">
        <v>0</v>
      </c>
      <c r="H518" s="736">
        <v>13</v>
      </c>
      <c r="I518" s="739">
        <f t="shared" si="94"/>
        <v>0</v>
      </c>
      <c r="J518" s="739">
        <f t="shared" si="93"/>
        <v>390</v>
      </c>
      <c r="K518" s="736">
        <v>37</v>
      </c>
      <c r="L518" s="736">
        <v>0</v>
      </c>
      <c r="M518" s="736">
        <v>0</v>
      </c>
      <c r="N518" s="736">
        <v>37</v>
      </c>
      <c r="O518" s="736">
        <v>0</v>
      </c>
      <c r="P518" s="736">
        <v>0</v>
      </c>
      <c r="Q518" s="736">
        <v>0</v>
      </c>
      <c r="R518" s="739">
        <f t="shared" si="96"/>
        <v>92.5</v>
      </c>
      <c r="S518" s="739">
        <f t="shared" si="97"/>
        <v>429.00000000000006</v>
      </c>
      <c r="T518" s="740">
        <f t="shared" si="101"/>
        <v>111</v>
      </c>
      <c r="U518" s="739">
        <f t="shared" si="102"/>
        <v>111</v>
      </c>
      <c r="V518" s="66">
        <f t="shared" si="98"/>
        <v>499</v>
      </c>
      <c r="W518" s="38"/>
      <c r="X518" s="39"/>
      <c r="Y518" s="40"/>
    </row>
    <row r="519" spans="1:25" s="41" customFormat="1">
      <c r="A519" s="733">
        <v>6893</v>
      </c>
      <c r="B519" s="733" t="s">
        <v>1174</v>
      </c>
      <c r="C519" s="733" t="s">
        <v>1158</v>
      </c>
      <c r="D519" s="735" t="s">
        <v>177</v>
      </c>
      <c r="E519" s="736">
        <v>3</v>
      </c>
      <c r="F519" s="737">
        <v>3</v>
      </c>
      <c r="G519" s="738">
        <v>0</v>
      </c>
      <c r="H519" s="736">
        <v>3</v>
      </c>
      <c r="I519" s="739">
        <f t="shared" si="94"/>
        <v>90</v>
      </c>
      <c r="J519" s="739">
        <f t="shared" si="93"/>
        <v>90</v>
      </c>
      <c r="K519" s="736">
        <v>3</v>
      </c>
      <c r="L519" s="736">
        <v>0</v>
      </c>
      <c r="M519" s="736">
        <v>0</v>
      </c>
      <c r="N519" s="736">
        <v>3</v>
      </c>
      <c r="O519" s="736">
        <v>0</v>
      </c>
      <c r="P519" s="736">
        <v>0</v>
      </c>
      <c r="Q519" s="736">
        <v>0</v>
      </c>
      <c r="R519" s="739">
        <f t="shared" si="96"/>
        <v>7.5</v>
      </c>
      <c r="S519" s="739">
        <f t="shared" si="97"/>
        <v>99.000000000000014</v>
      </c>
      <c r="T519" s="740">
        <f t="shared" si="101"/>
        <v>9</v>
      </c>
      <c r="U519" s="739">
        <f t="shared" si="102"/>
        <v>9</v>
      </c>
      <c r="V519" s="66">
        <f t="shared" si="98"/>
        <v>500</v>
      </c>
      <c r="W519" s="38"/>
      <c r="X519" s="39"/>
      <c r="Y519" s="40"/>
    </row>
    <row r="520" spans="1:25" ht="12.75" thickBot="1">
      <c r="A520" s="79"/>
      <c r="B520" s="48"/>
      <c r="C520" s="48"/>
      <c r="D520" s="49"/>
      <c r="E520" s="50"/>
      <c r="F520" s="51"/>
      <c r="G520" s="52"/>
      <c r="H520" s="50"/>
      <c r="I520" s="53"/>
      <c r="J520" s="50"/>
      <c r="K520" s="50"/>
      <c r="L520" s="50"/>
      <c r="M520" s="53"/>
      <c r="N520" s="50"/>
      <c r="O520" s="50"/>
      <c r="P520" s="50"/>
      <c r="Q520" s="50"/>
      <c r="R520" s="50"/>
      <c r="S520" s="50"/>
      <c r="T520" s="52"/>
      <c r="U520" s="50"/>
      <c r="V520" s="50"/>
      <c r="W520" s="19"/>
      <c r="Y520" s="26"/>
    </row>
    <row r="521" spans="1:25" s="35" customFormat="1" ht="12.75" thickBot="1">
      <c r="A521" s="879" t="s">
        <v>721</v>
      </c>
      <c r="B521" s="880"/>
      <c r="C521" s="881"/>
      <c r="D521" s="677"/>
      <c r="E521" s="32">
        <f>SUM(E10:E519)</f>
        <v>2386</v>
      </c>
      <c r="F521" s="32">
        <f t="shared" ref="F521:U521" si="103">SUM(F10:F519)</f>
        <v>1320</v>
      </c>
      <c r="G521" s="32">
        <f t="shared" si="103"/>
        <v>103</v>
      </c>
      <c r="H521" s="32">
        <f t="shared" si="103"/>
        <v>2181</v>
      </c>
      <c r="I521" s="32">
        <f t="shared" si="103"/>
        <v>87099</v>
      </c>
      <c r="J521" s="32">
        <f t="shared" si="103"/>
        <v>65451</v>
      </c>
      <c r="K521" s="32">
        <f t="shared" si="103"/>
        <v>1513</v>
      </c>
      <c r="L521" s="32">
        <f t="shared" si="103"/>
        <v>487</v>
      </c>
      <c r="M521" s="32">
        <f t="shared" si="103"/>
        <v>324</v>
      </c>
      <c r="N521" s="32">
        <f t="shared" si="103"/>
        <v>1975</v>
      </c>
      <c r="O521" s="32">
        <f t="shared" si="103"/>
        <v>274</v>
      </c>
      <c r="P521" s="32">
        <f t="shared" si="103"/>
        <v>57</v>
      </c>
      <c r="Q521" s="32">
        <f t="shared" si="103"/>
        <v>73</v>
      </c>
      <c r="R521" s="32">
        <f t="shared" si="103"/>
        <v>7999.5</v>
      </c>
      <c r="S521" s="32">
        <f t="shared" si="103"/>
        <v>71561.8</v>
      </c>
      <c r="T521" s="32">
        <f t="shared" si="103"/>
        <v>6834.5999999999985</v>
      </c>
      <c r="U521" s="32">
        <f t="shared" si="103"/>
        <v>7095</v>
      </c>
      <c r="V521" s="22">
        <f>V519</f>
        <v>500</v>
      </c>
      <c r="W521" s="33"/>
      <c r="X521" s="34"/>
    </row>
    <row r="522" spans="1:25">
      <c r="C522" s="24"/>
      <c r="U522" s="21"/>
      <c r="V522" s="21"/>
      <c r="X522" s="21"/>
      <c r="Y522" s="21"/>
    </row>
    <row r="523" spans="1:25">
      <c r="L523" s="36"/>
      <c r="M523" s="36"/>
      <c r="U523" s="21"/>
      <c r="V523" s="21"/>
      <c r="X523" s="21"/>
      <c r="Y523" s="21"/>
    </row>
    <row r="524" spans="1:25">
      <c r="F524" s="36"/>
      <c r="G524" s="36"/>
      <c r="U524" s="21"/>
      <c r="V524" s="21"/>
      <c r="X524" s="21"/>
      <c r="Y524" s="21"/>
    </row>
    <row r="525" spans="1:25">
      <c r="P525" s="36"/>
      <c r="U525" s="21"/>
      <c r="V525" s="21"/>
      <c r="X525" s="21"/>
      <c r="Y525" s="21"/>
    </row>
    <row r="526" spans="1:25">
      <c r="U526" s="21"/>
      <c r="V526" s="21"/>
      <c r="X526" s="21"/>
      <c r="Y526" s="21"/>
    </row>
    <row r="527" spans="1:25">
      <c r="U527" s="21"/>
      <c r="V527" s="21"/>
      <c r="X527" s="21"/>
      <c r="Y527" s="21"/>
    </row>
    <row r="528" spans="1:25">
      <c r="U528" s="21"/>
      <c r="V528" s="21"/>
      <c r="X528" s="21"/>
      <c r="Y528" s="21"/>
    </row>
    <row r="529" spans="7:25">
      <c r="G529" s="36"/>
      <c r="U529" s="21"/>
      <c r="V529" s="21"/>
      <c r="X529" s="21"/>
      <c r="Y529" s="21"/>
    </row>
    <row r="530" spans="7:25">
      <c r="U530" s="21"/>
      <c r="V530" s="21"/>
      <c r="X530" s="21"/>
      <c r="Y530" s="21"/>
    </row>
    <row r="531" spans="7:25">
      <c r="U531" s="21"/>
      <c r="V531" s="21"/>
      <c r="X531" s="21"/>
      <c r="Y531" s="21"/>
    </row>
    <row r="532" spans="7:25">
      <c r="U532" s="21"/>
      <c r="V532" s="21"/>
      <c r="X532" s="21"/>
      <c r="Y532" s="21"/>
    </row>
    <row r="533" spans="7:25">
      <c r="U533" s="21"/>
      <c r="V533" s="21"/>
      <c r="X533" s="21"/>
      <c r="Y533" s="21"/>
    </row>
    <row r="534" spans="7:25">
      <c r="U534" s="21"/>
      <c r="V534" s="21"/>
      <c r="X534" s="21"/>
      <c r="Y534" s="21"/>
    </row>
    <row r="535" spans="7:25">
      <c r="U535" s="21"/>
      <c r="V535" s="21"/>
      <c r="X535" s="21"/>
      <c r="Y535" s="21"/>
    </row>
    <row r="536" spans="7:25">
      <c r="U536" s="21"/>
      <c r="V536" s="21"/>
      <c r="X536" s="21"/>
      <c r="Y536" s="21"/>
    </row>
    <row r="537" spans="7:25">
      <c r="U537" s="21"/>
      <c r="V537" s="21"/>
      <c r="X537" s="21"/>
      <c r="Y537" s="21"/>
    </row>
    <row r="538" spans="7:25">
      <c r="U538" s="21"/>
      <c r="V538" s="21"/>
      <c r="X538" s="21"/>
      <c r="Y538" s="21"/>
    </row>
    <row r="539" spans="7:25">
      <c r="U539" s="21"/>
      <c r="V539" s="21"/>
      <c r="X539" s="21"/>
      <c r="Y539" s="21"/>
    </row>
    <row r="540" spans="7:25">
      <c r="U540" s="21"/>
      <c r="V540" s="21"/>
      <c r="X540" s="21"/>
      <c r="Y540" s="21"/>
    </row>
    <row r="541" spans="7:25">
      <c r="U541" s="21"/>
      <c r="V541" s="21"/>
      <c r="X541" s="21"/>
      <c r="Y541" s="21"/>
    </row>
    <row r="542" spans="7:25">
      <c r="U542" s="21"/>
      <c r="V542" s="21"/>
      <c r="X542" s="21"/>
      <c r="Y542" s="21"/>
    </row>
    <row r="543" spans="7:25">
      <c r="U543" s="21"/>
      <c r="V543" s="21"/>
      <c r="X543" s="21"/>
      <c r="Y543" s="21"/>
    </row>
    <row r="544" spans="7:25">
      <c r="U544" s="21"/>
      <c r="V544" s="21"/>
      <c r="X544" s="21"/>
      <c r="Y544" s="21"/>
    </row>
    <row r="545" spans="21:25">
      <c r="U545" s="21"/>
      <c r="V545" s="21"/>
      <c r="X545" s="21"/>
      <c r="Y545" s="21"/>
    </row>
    <row r="546" spans="21:25">
      <c r="U546" s="21"/>
      <c r="V546" s="21"/>
      <c r="X546" s="21"/>
      <c r="Y546" s="21"/>
    </row>
    <row r="547" spans="21:25">
      <c r="U547" s="21"/>
      <c r="V547" s="21"/>
      <c r="X547" s="21"/>
      <c r="Y547" s="21"/>
    </row>
    <row r="548" spans="21:25">
      <c r="U548" s="21"/>
      <c r="V548" s="21"/>
      <c r="X548" s="21"/>
      <c r="Y548" s="21"/>
    </row>
    <row r="549" spans="21:25">
      <c r="U549" s="21"/>
      <c r="V549" s="21"/>
      <c r="X549" s="21"/>
      <c r="Y549" s="21"/>
    </row>
    <row r="550" spans="21:25">
      <c r="U550" s="21"/>
      <c r="V550" s="21"/>
      <c r="X550" s="21"/>
      <c r="Y550" s="21"/>
    </row>
    <row r="551" spans="21:25">
      <c r="U551" s="21"/>
      <c r="V551" s="21"/>
      <c r="X551" s="21"/>
      <c r="Y551" s="21"/>
    </row>
    <row r="552" spans="21:25">
      <c r="U552" s="21"/>
      <c r="V552" s="21"/>
      <c r="X552" s="21"/>
      <c r="Y552" s="21"/>
    </row>
    <row r="553" spans="21:25">
      <c r="U553" s="21"/>
      <c r="V553" s="21"/>
      <c r="X553" s="21"/>
      <c r="Y553" s="21"/>
    </row>
    <row r="554" spans="21:25">
      <c r="U554" s="21"/>
      <c r="V554" s="21"/>
      <c r="X554" s="21"/>
      <c r="Y554" s="21"/>
    </row>
    <row r="555" spans="21:25">
      <c r="U555" s="21"/>
      <c r="V555" s="21"/>
      <c r="X555" s="21"/>
      <c r="Y555" s="21"/>
    </row>
    <row r="556" spans="21:25">
      <c r="U556" s="21"/>
      <c r="V556" s="21"/>
      <c r="X556" s="21"/>
      <c r="Y556" s="21"/>
    </row>
    <row r="557" spans="21:25">
      <c r="U557" s="21"/>
      <c r="V557" s="21"/>
      <c r="X557" s="21"/>
      <c r="Y557" s="21"/>
    </row>
    <row r="558" spans="21:25">
      <c r="U558" s="21"/>
      <c r="V558" s="21"/>
      <c r="X558" s="21"/>
      <c r="Y558" s="21"/>
    </row>
    <row r="559" spans="21:25">
      <c r="U559" s="21"/>
      <c r="V559" s="21"/>
      <c r="X559" s="21"/>
      <c r="Y559" s="21"/>
    </row>
    <row r="560" spans="21:25">
      <c r="U560" s="21"/>
      <c r="V560" s="21"/>
      <c r="X560" s="21"/>
      <c r="Y560" s="21"/>
    </row>
    <row r="561" spans="21:25">
      <c r="U561" s="21"/>
      <c r="V561" s="21"/>
      <c r="X561" s="21"/>
      <c r="Y561" s="21"/>
    </row>
    <row r="562" spans="21:25">
      <c r="U562" s="21"/>
      <c r="V562" s="21"/>
      <c r="X562" s="21"/>
      <c r="Y562" s="21"/>
    </row>
    <row r="563" spans="21:25">
      <c r="U563" s="21"/>
      <c r="V563" s="21"/>
      <c r="X563" s="21"/>
      <c r="Y563" s="21"/>
    </row>
    <row r="564" spans="21:25">
      <c r="U564" s="21"/>
      <c r="V564" s="21"/>
      <c r="X564" s="21"/>
      <c r="Y564" s="21"/>
    </row>
    <row r="565" spans="21:25">
      <c r="U565" s="21"/>
      <c r="V565" s="21"/>
      <c r="X565" s="21"/>
      <c r="Y565" s="21"/>
    </row>
    <row r="566" spans="21:25">
      <c r="U566" s="21"/>
      <c r="V566" s="21"/>
      <c r="X566" s="21"/>
      <c r="Y566" s="21"/>
    </row>
    <row r="567" spans="21:25">
      <c r="U567" s="21"/>
      <c r="V567" s="21"/>
      <c r="X567" s="21"/>
      <c r="Y567" s="21"/>
    </row>
    <row r="568" spans="21:25">
      <c r="U568" s="21"/>
      <c r="V568" s="21"/>
      <c r="X568" s="21"/>
      <c r="Y568" s="21"/>
    </row>
    <row r="569" spans="21:25">
      <c r="U569" s="21"/>
      <c r="V569" s="21"/>
      <c r="X569" s="21"/>
      <c r="Y569" s="21"/>
    </row>
    <row r="570" spans="21:25">
      <c r="U570" s="21"/>
      <c r="V570" s="21"/>
      <c r="X570" s="21"/>
      <c r="Y570" s="21"/>
    </row>
    <row r="571" spans="21:25">
      <c r="U571" s="21"/>
      <c r="V571" s="21"/>
      <c r="X571" s="21"/>
      <c r="Y571" s="21"/>
    </row>
    <row r="572" spans="21:25">
      <c r="U572" s="21"/>
      <c r="V572" s="21"/>
      <c r="X572" s="21"/>
      <c r="Y572" s="21"/>
    </row>
    <row r="573" spans="21:25">
      <c r="U573" s="21"/>
      <c r="V573" s="21"/>
      <c r="X573" s="21"/>
      <c r="Y573" s="21"/>
    </row>
    <row r="574" spans="21:25">
      <c r="U574" s="21"/>
      <c r="V574" s="21"/>
      <c r="X574" s="21"/>
      <c r="Y574" s="21"/>
    </row>
    <row r="575" spans="21:25">
      <c r="U575" s="21"/>
      <c r="V575" s="21"/>
      <c r="X575" s="21"/>
      <c r="Y575" s="21"/>
    </row>
    <row r="576" spans="21:25">
      <c r="U576" s="21"/>
      <c r="V576" s="21"/>
      <c r="X576" s="21"/>
      <c r="Y576" s="21"/>
    </row>
    <row r="577" spans="21:25">
      <c r="U577" s="21"/>
      <c r="V577" s="21"/>
      <c r="X577" s="21"/>
      <c r="Y577" s="21"/>
    </row>
    <row r="578" spans="21:25">
      <c r="U578" s="21"/>
      <c r="V578" s="21"/>
      <c r="X578" s="21"/>
      <c r="Y578" s="21"/>
    </row>
    <row r="579" spans="21:25">
      <c r="U579" s="21"/>
      <c r="V579" s="21"/>
      <c r="X579" s="21"/>
      <c r="Y579" s="21"/>
    </row>
    <row r="580" spans="21:25">
      <c r="U580" s="21"/>
      <c r="V580" s="21"/>
      <c r="X580" s="21"/>
      <c r="Y580" s="21"/>
    </row>
    <row r="581" spans="21:25">
      <c r="U581" s="21"/>
      <c r="V581" s="21"/>
      <c r="X581" s="21"/>
      <c r="Y581" s="21"/>
    </row>
    <row r="582" spans="21:25">
      <c r="U582" s="21"/>
      <c r="V582" s="21"/>
      <c r="X582" s="21"/>
      <c r="Y582" s="21"/>
    </row>
    <row r="583" spans="21:25">
      <c r="U583" s="21"/>
      <c r="V583" s="21"/>
      <c r="X583" s="21"/>
      <c r="Y583" s="21"/>
    </row>
    <row r="584" spans="21:25">
      <c r="U584" s="21"/>
      <c r="V584" s="21"/>
      <c r="X584" s="21"/>
      <c r="Y584" s="21"/>
    </row>
    <row r="585" spans="21:25">
      <c r="U585" s="21"/>
      <c r="V585" s="21"/>
      <c r="X585" s="21"/>
      <c r="Y585" s="21"/>
    </row>
    <row r="586" spans="21:25">
      <c r="U586" s="21"/>
      <c r="V586" s="21"/>
      <c r="X586" s="21"/>
      <c r="Y586" s="21"/>
    </row>
    <row r="587" spans="21:25">
      <c r="U587" s="21"/>
      <c r="V587" s="21"/>
      <c r="X587" s="21"/>
      <c r="Y587" s="21"/>
    </row>
    <row r="588" spans="21:25">
      <c r="U588" s="21"/>
      <c r="V588" s="21"/>
      <c r="X588" s="21"/>
      <c r="Y588" s="21"/>
    </row>
    <row r="589" spans="21:25">
      <c r="U589" s="21"/>
      <c r="V589" s="21"/>
      <c r="X589" s="21"/>
      <c r="Y589" s="21"/>
    </row>
    <row r="590" spans="21:25">
      <c r="U590" s="21"/>
      <c r="V590" s="21"/>
      <c r="X590" s="21"/>
      <c r="Y590" s="21"/>
    </row>
    <row r="591" spans="21:25">
      <c r="U591" s="21"/>
      <c r="V591" s="21"/>
      <c r="X591" s="21"/>
      <c r="Y591" s="21"/>
    </row>
    <row r="592" spans="21:25">
      <c r="U592" s="21"/>
      <c r="V592" s="21"/>
      <c r="X592" s="21"/>
      <c r="Y592" s="21"/>
    </row>
    <row r="593" spans="21:25">
      <c r="U593" s="21"/>
      <c r="V593" s="21"/>
      <c r="X593" s="21"/>
      <c r="Y593" s="21"/>
    </row>
    <row r="594" spans="21:25">
      <c r="U594" s="21"/>
      <c r="V594" s="21"/>
      <c r="X594" s="21"/>
      <c r="Y594" s="21"/>
    </row>
    <row r="595" spans="21:25">
      <c r="U595" s="21"/>
      <c r="V595" s="21"/>
      <c r="X595" s="21"/>
      <c r="Y595" s="21"/>
    </row>
    <row r="596" spans="21:25">
      <c r="U596" s="21"/>
      <c r="V596" s="21"/>
      <c r="X596" s="21"/>
      <c r="Y596" s="21"/>
    </row>
    <row r="597" spans="21:25">
      <c r="U597" s="21"/>
      <c r="V597" s="21"/>
      <c r="X597" s="21"/>
      <c r="Y597" s="21"/>
    </row>
    <row r="598" spans="21:25">
      <c r="U598" s="21"/>
      <c r="V598" s="21"/>
      <c r="X598" s="21"/>
      <c r="Y598" s="21"/>
    </row>
    <row r="599" spans="21:25">
      <c r="U599" s="21"/>
      <c r="V599" s="21"/>
      <c r="X599" s="21"/>
      <c r="Y599" s="21"/>
    </row>
    <row r="600" spans="21:25">
      <c r="U600" s="21"/>
      <c r="V600" s="21"/>
      <c r="X600" s="21"/>
      <c r="Y600" s="21"/>
    </row>
    <row r="601" spans="21:25">
      <c r="U601" s="21"/>
      <c r="V601" s="21"/>
      <c r="X601" s="21"/>
      <c r="Y601" s="21"/>
    </row>
    <row r="602" spans="21:25">
      <c r="U602" s="21"/>
      <c r="V602" s="21"/>
      <c r="X602" s="21"/>
      <c r="Y602" s="21"/>
    </row>
    <row r="603" spans="21:25">
      <c r="U603" s="21"/>
      <c r="V603" s="21"/>
      <c r="X603" s="21"/>
      <c r="Y603" s="21"/>
    </row>
    <row r="604" spans="21:25">
      <c r="U604" s="21"/>
      <c r="V604" s="21"/>
      <c r="X604" s="21"/>
      <c r="Y604" s="21"/>
    </row>
    <row r="605" spans="21:25">
      <c r="U605" s="21"/>
      <c r="V605" s="21"/>
      <c r="X605" s="21"/>
      <c r="Y605" s="21"/>
    </row>
    <row r="606" spans="21:25">
      <c r="U606" s="21"/>
      <c r="V606" s="21"/>
      <c r="X606" s="21"/>
      <c r="Y606" s="21"/>
    </row>
    <row r="607" spans="21:25">
      <c r="U607" s="21"/>
      <c r="V607" s="21"/>
      <c r="X607" s="21"/>
      <c r="Y607" s="21"/>
    </row>
    <row r="608" spans="21:25">
      <c r="U608" s="21"/>
      <c r="V608" s="21"/>
      <c r="X608" s="21"/>
      <c r="Y608" s="21"/>
    </row>
    <row r="609" spans="21:25">
      <c r="U609" s="21"/>
      <c r="V609" s="21"/>
      <c r="X609" s="21"/>
      <c r="Y609" s="21"/>
    </row>
    <row r="610" spans="21:25">
      <c r="U610" s="21"/>
      <c r="V610" s="21"/>
      <c r="X610" s="21"/>
      <c r="Y610" s="21"/>
    </row>
    <row r="611" spans="21:25">
      <c r="U611" s="21"/>
      <c r="V611" s="21"/>
      <c r="X611" s="21"/>
      <c r="Y611" s="21"/>
    </row>
    <row r="612" spans="21:25">
      <c r="U612" s="21"/>
      <c r="V612" s="21"/>
      <c r="X612" s="21"/>
      <c r="Y612" s="21"/>
    </row>
    <row r="613" spans="21:25">
      <c r="U613" s="21"/>
      <c r="V613" s="21"/>
      <c r="X613" s="21"/>
      <c r="Y613" s="21"/>
    </row>
    <row r="614" spans="21:25">
      <c r="U614" s="21"/>
      <c r="V614" s="21"/>
      <c r="X614" s="21"/>
      <c r="Y614" s="21"/>
    </row>
    <row r="615" spans="21:25">
      <c r="U615" s="21"/>
      <c r="V615" s="21"/>
      <c r="X615" s="21"/>
      <c r="Y615" s="21"/>
    </row>
    <row r="616" spans="21:25">
      <c r="U616" s="21"/>
      <c r="V616" s="21"/>
      <c r="X616" s="21"/>
      <c r="Y616" s="21"/>
    </row>
    <row r="617" spans="21:25">
      <c r="U617" s="21"/>
      <c r="V617" s="21"/>
      <c r="X617" s="21"/>
      <c r="Y617" s="21"/>
    </row>
    <row r="618" spans="21:25">
      <c r="U618" s="21"/>
      <c r="V618" s="21"/>
      <c r="X618" s="21"/>
      <c r="Y618" s="21"/>
    </row>
    <row r="619" spans="21:25">
      <c r="U619" s="21"/>
      <c r="V619" s="21"/>
      <c r="X619" s="21"/>
      <c r="Y619" s="21"/>
    </row>
    <row r="620" spans="21:25">
      <c r="U620" s="21"/>
      <c r="V620" s="21"/>
      <c r="X620" s="21"/>
      <c r="Y620" s="21"/>
    </row>
    <row r="621" spans="21:25">
      <c r="U621" s="21"/>
      <c r="V621" s="21"/>
      <c r="X621" s="21"/>
      <c r="Y621" s="21"/>
    </row>
    <row r="622" spans="21:25">
      <c r="U622" s="21"/>
      <c r="V622" s="21"/>
      <c r="X622" s="21"/>
      <c r="Y622" s="21"/>
    </row>
    <row r="623" spans="21:25">
      <c r="U623" s="21"/>
      <c r="V623" s="21"/>
      <c r="X623" s="21"/>
      <c r="Y623" s="21"/>
    </row>
    <row r="624" spans="21:25">
      <c r="U624" s="21"/>
      <c r="V624" s="21"/>
      <c r="X624" s="21"/>
      <c r="Y624" s="21"/>
    </row>
    <row r="625" spans="21:25">
      <c r="U625" s="21"/>
      <c r="V625" s="21"/>
      <c r="X625" s="21"/>
      <c r="Y625" s="21"/>
    </row>
    <row r="626" spans="21:25">
      <c r="U626" s="21"/>
      <c r="V626" s="21"/>
      <c r="X626" s="21"/>
      <c r="Y626" s="21"/>
    </row>
    <row r="627" spans="21:25">
      <c r="U627" s="21"/>
      <c r="V627" s="21"/>
      <c r="X627" s="21"/>
      <c r="Y627" s="21"/>
    </row>
    <row r="628" spans="21:25">
      <c r="U628" s="21"/>
      <c r="V628" s="21"/>
      <c r="X628" s="21"/>
      <c r="Y628" s="21"/>
    </row>
    <row r="629" spans="21:25">
      <c r="U629" s="21"/>
      <c r="V629" s="21"/>
      <c r="X629" s="21"/>
      <c r="Y629" s="21"/>
    </row>
    <row r="630" spans="21:25">
      <c r="U630" s="21"/>
      <c r="V630" s="21"/>
      <c r="X630" s="21"/>
      <c r="Y630" s="21"/>
    </row>
    <row r="631" spans="21:25">
      <c r="U631" s="21"/>
      <c r="V631" s="21"/>
      <c r="X631" s="21"/>
      <c r="Y631" s="21"/>
    </row>
    <row r="632" spans="21:25">
      <c r="U632" s="21"/>
      <c r="V632" s="21"/>
      <c r="X632" s="21"/>
      <c r="Y632" s="21"/>
    </row>
    <row r="633" spans="21:25">
      <c r="U633" s="21"/>
      <c r="V633" s="21"/>
      <c r="X633" s="21"/>
      <c r="Y633" s="21"/>
    </row>
    <row r="634" spans="21:25">
      <c r="U634" s="21"/>
      <c r="V634" s="21"/>
      <c r="X634" s="21"/>
      <c r="Y634" s="21"/>
    </row>
    <row r="635" spans="21:25">
      <c r="U635" s="21"/>
      <c r="V635" s="21"/>
      <c r="X635" s="21"/>
      <c r="Y635" s="21"/>
    </row>
    <row r="636" spans="21:25">
      <c r="U636" s="21"/>
      <c r="V636" s="21"/>
      <c r="X636" s="21"/>
      <c r="Y636" s="21"/>
    </row>
    <row r="637" spans="21:25">
      <c r="U637" s="21"/>
      <c r="V637" s="21"/>
      <c r="X637" s="21"/>
      <c r="Y637" s="21"/>
    </row>
    <row r="638" spans="21:25">
      <c r="U638" s="21"/>
      <c r="V638" s="21"/>
      <c r="X638" s="21"/>
      <c r="Y638" s="21"/>
    </row>
    <row r="639" spans="21:25">
      <c r="U639" s="21"/>
      <c r="V639" s="21"/>
      <c r="X639" s="21"/>
      <c r="Y639" s="21"/>
    </row>
    <row r="640" spans="21:25">
      <c r="U640" s="21"/>
      <c r="V640" s="21"/>
      <c r="X640" s="21"/>
      <c r="Y640" s="21"/>
    </row>
    <row r="641" spans="21:25">
      <c r="U641" s="21"/>
      <c r="V641" s="21"/>
      <c r="X641" s="21"/>
      <c r="Y641" s="21"/>
    </row>
    <row r="642" spans="21:25">
      <c r="U642" s="21"/>
      <c r="V642" s="21"/>
      <c r="X642" s="21"/>
      <c r="Y642" s="21"/>
    </row>
    <row r="643" spans="21:25">
      <c r="U643" s="21"/>
      <c r="V643" s="21"/>
      <c r="X643" s="21"/>
      <c r="Y643" s="21"/>
    </row>
    <row r="644" spans="21:25">
      <c r="U644" s="21"/>
      <c r="V644" s="21"/>
      <c r="X644" s="21"/>
      <c r="Y644" s="21"/>
    </row>
    <row r="645" spans="21:25">
      <c r="U645" s="21"/>
      <c r="V645" s="21"/>
      <c r="X645" s="21"/>
      <c r="Y645" s="21"/>
    </row>
    <row r="646" spans="21:25">
      <c r="U646" s="21"/>
      <c r="V646" s="21"/>
      <c r="X646" s="21"/>
      <c r="Y646" s="21"/>
    </row>
    <row r="647" spans="21:25">
      <c r="U647" s="21"/>
      <c r="V647" s="21"/>
      <c r="X647" s="21"/>
      <c r="Y647" s="21"/>
    </row>
    <row r="648" spans="21:25">
      <c r="U648" s="21"/>
      <c r="V648" s="21"/>
      <c r="X648" s="21"/>
      <c r="Y648" s="21"/>
    </row>
    <row r="649" spans="21:25">
      <c r="U649" s="21"/>
      <c r="V649" s="21"/>
      <c r="X649" s="21"/>
      <c r="Y649" s="21"/>
    </row>
    <row r="650" spans="21:25">
      <c r="U650" s="21"/>
      <c r="V650" s="21"/>
      <c r="X650" s="21"/>
      <c r="Y650" s="21"/>
    </row>
    <row r="651" spans="21:25">
      <c r="U651" s="21"/>
      <c r="V651" s="21"/>
      <c r="X651" s="21"/>
      <c r="Y651" s="21"/>
    </row>
    <row r="652" spans="21:25">
      <c r="U652" s="21"/>
      <c r="V652" s="21"/>
      <c r="X652" s="21"/>
      <c r="Y652" s="21"/>
    </row>
    <row r="653" spans="21:25">
      <c r="U653" s="21"/>
      <c r="V653" s="21"/>
      <c r="X653" s="21"/>
      <c r="Y653" s="21"/>
    </row>
    <row r="654" spans="21:25">
      <c r="U654" s="21"/>
      <c r="V654" s="21"/>
      <c r="X654" s="21"/>
      <c r="Y654" s="21"/>
    </row>
    <row r="655" spans="21:25">
      <c r="U655" s="21"/>
      <c r="V655" s="21"/>
      <c r="X655" s="21"/>
      <c r="Y655" s="21"/>
    </row>
    <row r="656" spans="21:25">
      <c r="U656" s="21"/>
      <c r="V656" s="21"/>
      <c r="X656" s="21"/>
      <c r="Y656" s="21"/>
    </row>
    <row r="657" spans="21:25">
      <c r="U657" s="21"/>
      <c r="V657" s="21"/>
      <c r="X657" s="21"/>
      <c r="Y657" s="21"/>
    </row>
    <row r="658" spans="21:25">
      <c r="U658" s="21"/>
      <c r="V658" s="21"/>
      <c r="X658" s="21"/>
      <c r="Y658" s="21"/>
    </row>
    <row r="659" spans="21:25">
      <c r="U659" s="21"/>
      <c r="V659" s="21"/>
      <c r="X659" s="21"/>
      <c r="Y659" s="21"/>
    </row>
    <row r="660" spans="21:25">
      <c r="U660" s="21"/>
      <c r="V660" s="21"/>
      <c r="X660" s="21"/>
      <c r="Y660" s="21"/>
    </row>
    <row r="661" spans="21:25">
      <c r="U661" s="21"/>
      <c r="V661" s="21"/>
      <c r="X661" s="21"/>
      <c r="Y661" s="21"/>
    </row>
    <row r="662" spans="21:25">
      <c r="U662" s="21"/>
      <c r="V662" s="21"/>
      <c r="X662" s="21"/>
      <c r="Y662" s="21"/>
    </row>
    <row r="663" spans="21:25">
      <c r="U663" s="21"/>
      <c r="V663" s="21"/>
      <c r="X663" s="21"/>
      <c r="Y663" s="21"/>
    </row>
    <row r="664" spans="21:25">
      <c r="U664" s="21"/>
      <c r="V664" s="21"/>
      <c r="X664" s="21"/>
      <c r="Y664" s="21"/>
    </row>
    <row r="665" spans="21:25">
      <c r="U665" s="21"/>
      <c r="V665" s="21"/>
      <c r="X665" s="21"/>
      <c r="Y665" s="21"/>
    </row>
    <row r="666" spans="21:25">
      <c r="U666" s="21"/>
      <c r="V666" s="21"/>
      <c r="X666" s="21"/>
      <c r="Y666" s="21"/>
    </row>
    <row r="667" spans="21:25">
      <c r="U667" s="21"/>
      <c r="V667" s="21"/>
      <c r="X667" s="21"/>
      <c r="Y667" s="21"/>
    </row>
    <row r="668" spans="21:25">
      <c r="U668" s="21"/>
      <c r="V668" s="21"/>
      <c r="X668" s="21"/>
      <c r="Y668" s="21"/>
    </row>
    <row r="669" spans="21:25">
      <c r="U669" s="21"/>
      <c r="V669" s="21"/>
      <c r="X669" s="21"/>
      <c r="Y669" s="21"/>
    </row>
    <row r="670" spans="21:25">
      <c r="U670" s="21"/>
      <c r="V670" s="21"/>
      <c r="X670" s="21"/>
      <c r="Y670" s="21"/>
    </row>
    <row r="671" spans="21:25">
      <c r="U671" s="21"/>
      <c r="V671" s="21"/>
      <c r="X671" s="21"/>
      <c r="Y671" s="21"/>
    </row>
    <row r="672" spans="21:25">
      <c r="U672" s="21"/>
      <c r="V672" s="21"/>
      <c r="X672" s="21"/>
      <c r="Y672" s="21"/>
    </row>
    <row r="673" spans="21:25">
      <c r="U673" s="21"/>
      <c r="V673" s="21"/>
      <c r="X673" s="21"/>
      <c r="Y673" s="21"/>
    </row>
    <row r="674" spans="21:25">
      <c r="U674" s="21"/>
      <c r="V674" s="21"/>
      <c r="X674" s="21"/>
      <c r="Y674" s="21"/>
    </row>
    <row r="675" spans="21:25">
      <c r="U675" s="21"/>
      <c r="V675" s="21"/>
      <c r="X675" s="21"/>
      <c r="Y675" s="21"/>
    </row>
    <row r="676" spans="21:25">
      <c r="U676" s="21"/>
      <c r="V676" s="21"/>
      <c r="X676" s="21"/>
      <c r="Y676" s="21"/>
    </row>
    <row r="677" spans="21:25">
      <c r="U677" s="21"/>
      <c r="V677" s="21"/>
      <c r="X677" s="21"/>
      <c r="Y677" s="21"/>
    </row>
    <row r="678" spans="21:25">
      <c r="U678" s="21"/>
      <c r="V678" s="21"/>
      <c r="X678" s="21"/>
      <c r="Y678" s="21"/>
    </row>
    <row r="679" spans="21:25">
      <c r="U679" s="21"/>
      <c r="V679" s="21"/>
      <c r="X679" s="21"/>
      <c r="Y679" s="21"/>
    </row>
    <row r="680" spans="21:25">
      <c r="U680" s="21"/>
      <c r="V680" s="21"/>
      <c r="X680" s="21"/>
      <c r="Y680" s="21"/>
    </row>
    <row r="681" spans="21:25">
      <c r="U681" s="21"/>
      <c r="V681" s="21"/>
      <c r="X681" s="21"/>
      <c r="Y681" s="21"/>
    </row>
    <row r="682" spans="21:25">
      <c r="U682" s="21"/>
      <c r="V682" s="21"/>
      <c r="X682" s="21"/>
      <c r="Y682" s="21"/>
    </row>
    <row r="683" spans="21:25">
      <c r="U683" s="21"/>
      <c r="V683" s="21"/>
      <c r="X683" s="21"/>
      <c r="Y683" s="21"/>
    </row>
    <row r="684" spans="21:25">
      <c r="U684" s="21"/>
      <c r="V684" s="21"/>
      <c r="X684" s="21"/>
      <c r="Y684" s="21"/>
    </row>
    <row r="685" spans="21:25">
      <c r="U685" s="21"/>
      <c r="V685" s="21"/>
      <c r="X685" s="21"/>
      <c r="Y685" s="21"/>
    </row>
    <row r="686" spans="21:25">
      <c r="U686" s="21"/>
      <c r="V686" s="21"/>
      <c r="X686" s="21"/>
      <c r="Y686" s="21"/>
    </row>
    <row r="687" spans="21:25">
      <c r="U687" s="21"/>
      <c r="V687" s="21"/>
      <c r="X687" s="21"/>
      <c r="Y687" s="21"/>
    </row>
    <row r="688" spans="21:25">
      <c r="U688" s="21"/>
      <c r="V688" s="21"/>
      <c r="X688" s="21"/>
      <c r="Y688" s="21"/>
    </row>
    <row r="689" spans="21:25">
      <c r="U689" s="21"/>
      <c r="V689" s="21"/>
      <c r="X689" s="21"/>
      <c r="Y689" s="21"/>
    </row>
    <row r="690" spans="21:25">
      <c r="U690" s="21"/>
      <c r="V690" s="21"/>
      <c r="X690" s="21"/>
      <c r="Y690" s="21"/>
    </row>
    <row r="691" spans="21:25">
      <c r="U691" s="21"/>
      <c r="V691" s="21"/>
      <c r="X691" s="21"/>
      <c r="Y691" s="21"/>
    </row>
    <row r="692" spans="21:25">
      <c r="U692" s="21"/>
      <c r="V692" s="21"/>
      <c r="X692" s="21"/>
      <c r="Y692" s="21"/>
    </row>
    <row r="693" spans="21:25">
      <c r="U693" s="21"/>
      <c r="V693" s="21"/>
      <c r="X693" s="21"/>
      <c r="Y693" s="21"/>
    </row>
    <row r="694" spans="21:25">
      <c r="U694" s="21"/>
      <c r="V694" s="21"/>
      <c r="X694" s="21"/>
      <c r="Y694" s="21"/>
    </row>
    <row r="695" spans="21:25">
      <c r="U695" s="21"/>
      <c r="V695" s="21"/>
      <c r="X695" s="21"/>
      <c r="Y695" s="21"/>
    </row>
    <row r="696" spans="21:25">
      <c r="U696" s="21"/>
      <c r="V696" s="21"/>
      <c r="X696" s="21"/>
      <c r="Y696" s="21"/>
    </row>
    <row r="697" spans="21:25">
      <c r="U697" s="21"/>
      <c r="V697" s="21"/>
      <c r="X697" s="21"/>
      <c r="Y697" s="21"/>
    </row>
    <row r="698" spans="21:25">
      <c r="U698" s="21"/>
      <c r="V698" s="21"/>
      <c r="X698" s="21"/>
      <c r="Y698" s="21"/>
    </row>
    <row r="699" spans="21:25">
      <c r="U699" s="21"/>
      <c r="V699" s="21"/>
      <c r="X699" s="21"/>
      <c r="Y699" s="21"/>
    </row>
    <row r="700" spans="21:25">
      <c r="U700" s="21"/>
      <c r="V700" s="21"/>
      <c r="X700" s="21"/>
      <c r="Y700" s="21"/>
    </row>
    <row r="701" spans="21:25">
      <c r="U701" s="21"/>
      <c r="V701" s="21"/>
      <c r="X701" s="21"/>
      <c r="Y701" s="21"/>
    </row>
    <row r="702" spans="21:25">
      <c r="U702" s="21"/>
      <c r="V702" s="21"/>
      <c r="X702" s="21"/>
      <c r="Y702" s="21"/>
    </row>
    <row r="703" spans="21:25">
      <c r="U703" s="21"/>
      <c r="V703" s="21"/>
      <c r="X703" s="21"/>
      <c r="Y703" s="21"/>
    </row>
    <row r="704" spans="21:25">
      <c r="U704" s="21"/>
      <c r="V704" s="21"/>
      <c r="X704" s="21"/>
      <c r="Y704" s="21"/>
    </row>
    <row r="705" spans="21:25">
      <c r="U705" s="21"/>
      <c r="V705" s="21"/>
      <c r="X705" s="21"/>
      <c r="Y705" s="21"/>
    </row>
    <row r="706" spans="21:25">
      <c r="U706" s="21"/>
      <c r="V706" s="21"/>
      <c r="X706" s="21"/>
      <c r="Y706" s="21"/>
    </row>
    <row r="707" spans="21:25">
      <c r="U707" s="21"/>
      <c r="V707" s="21"/>
      <c r="X707" s="21"/>
      <c r="Y707" s="21"/>
    </row>
    <row r="708" spans="21:25">
      <c r="U708" s="21"/>
      <c r="V708" s="21"/>
      <c r="X708" s="21"/>
      <c r="Y708" s="21"/>
    </row>
    <row r="709" spans="21:25">
      <c r="U709" s="21"/>
      <c r="V709" s="21"/>
      <c r="X709" s="21"/>
      <c r="Y709" s="21"/>
    </row>
    <row r="710" spans="21:25">
      <c r="U710" s="21"/>
      <c r="V710" s="21"/>
      <c r="X710" s="21"/>
      <c r="Y710" s="21"/>
    </row>
    <row r="711" spans="21:25">
      <c r="U711" s="21"/>
      <c r="V711" s="21"/>
      <c r="X711" s="21"/>
      <c r="Y711" s="21"/>
    </row>
    <row r="712" spans="21:25">
      <c r="U712" s="21"/>
      <c r="V712" s="21"/>
      <c r="X712" s="21"/>
      <c r="Y712" s="21"/>
    </row>
    <row r="713" spans="21:25">
      <c r="U713" s="21"/>
      <c r="V713" s="21"/>
      <c r="X713" s="21"/>
      <c r="Y713" s="21"/>
    </row>
    <row r="714" spans="21:25">
      <c r="U714" s="21"/>
      <c r="V714" s="21"/>
      <c r="X714" s="21"/>
      <c r="Y714" s="21"/>
    </row>
    <row r="715" spans="21:25">
      <c r="U715" s="21"/>
      <c r="V715" s="21"/>
      <c r="X715" s="21"/>
      <c r="Y715" s="21"/>
    </row>
    <row r="716" spans="21:25">
      <c r="U716" s="21"/>
      <c r="V716" s="21"/>
      <c r="X716" s="21"/>
      <c r="Y716" s="21"/>
    </row>
    <row r="717" spans="21:25">
      <c r="U717" s="21"/>
      <c r="V717" s="21"/>
      <c r="X717" s="21"/>
      <c r="Y717" s="21"/>
    </row>
    <row r="718" spans="21:25">
      <c r="U718" s="21"/>
      <c r="V718" s="21"/>
      <c r="X718" s="21"/>
      <c r="Y718" s="21"/>
    </row>
    <row r="719" spans="21:25">
      <c r="U719" s="21"/>
      <c r="V719" s="21"/>
      <c r="X719" s="21"/>
      <c r="Y719" s="21"/>
    </row>
    <row r="720" spans="21:25">
      <c r="U720" s="21"/>
      <c r="V720" s="21"/>
      <c r="X720" s="21"/>
      <c r="Y720" s="21"/>
    </row>
    <row r="721" spans="21:25">
      <c r="U721" s="21"/>
      <c r="V721" s="21"/>
      <c r="X721" s="21"/>
      <c r="Y721" s="21"/>
    </row>
    <row r="722" spans="21:25">
      <c r="U722" s="21"/>
      <c r="V722" s="21"/>
      <c r="X722" s="21"/>
      <c r="Y722" s="21"/>
    </row>
    <row r="723" spans="21:25">
      <c r="U723" s="21"/>
      <c r="V723" s="21"/>
      <c r="X723" s="21"/>
      <c r="Y723" s="21"/>
    </row>
    <row r="724" spans="21:25">
      <c r="U724" s="21"/>
      <c r="V724" s="21"/>
      <c r="X724" s="21"/>
      <c r="Y724" s="21"/>
    </row>
    <row r="725" spans="21:25">
      <c r="U725" s="21"/>
      <c r="V725" s="21"/>
      <c r="X725" s="21"/>
      <c r="Y725" s="21"/>
    </row>
    <row r="726" spans="21:25">
      <c r="U726" s="21"/>
      <c r="V726" s="21"/>
      <c r="X726" s="21"/>
      <c r="Y726" s="21"/>
    </row>
    <row r="727" spans="21:25">
      <c r="U727" s="21"/>
      <c r="V727" s="21"/>
      <c r="X727" s="21"/>
      <c r="Y727" s="21"/>
    </row>
    <row r="728" spans="21:25">
      <c r="U728" s="21"/>
      <c r="V728" s="21"/>
      <c r="X728" s="21"/>
      <c r="Y728" s="21"/>
    </row>
    <row r="729" spans="21:25">
      <c r="U729" s="21"/>
      <c r="V729" s="21"/>
      <c r="X729" s="21"/>
      <c r="Y729" s="21"/>
    </row>
    <row r="730" spans="21:25">
      <c r="U730" s="21"/>
      <c r="V730" s="21"/>
      <c r="X730" s="21"/>
      <c r="Y730" s="21"/>
    </row>
    <row r="731" spans="21:25">
      <c r="U731" s="21"/>
      <c r="V731" s="21"/>
      <c r="X731" s="21"/>
      <c r="Y731" s="21"/>
    </row>
    <row r="732" spans="21:25">
      <c r="U732" s="21"/>
      <c r="V732" s="21"/>
      <c r="X732" s="21"/>
      <c r="Y732" s="21"/>
    </row>
    <row r="733" spans="21:25">
      <c r="U733" s="21"/>
      <c r="V733" s="21"/>
      <c r="X733" s="21"/>
      <c r="Y733" s="21"/>
    </row>
    <row r="734" spans="21:25">
      <c r="U734" s="21"/>
      <c r="V734" s="21"/>
      <c r="X734" s="21"/>
      <c r="Y734" s="21"/>
    </row>
    <row r="735" spans="21:25">
      <c r="U735" s="21"/>
      <c r="V735" s="21"/>
      <c r="X735" s="21"/>
      <c r="Y735" s="21"/>
    </row>
    <row r="736" spans="21:25">
      <c r="U736" s="21"/>
      <c r="V736" s="21"/>
      <c r="X736" s="21"/>
      <c r="Y736" s="21"/>
    </row>
    <row r="737" spans="21:25">
      <c r="U737" s="21"/>
      <c r="V737" s="21"/>
      <c r="X737" s="21"/>
      <c r="Y737" s="21"/>
    </row>
    <row r="738" spans="21:25">
      <c r="U738" s="21"/>
      <c r="V738" s="21"/>
      <c r="X738" s="21"/>
      <c r="Y738" s="21"/>
    </row>
    <row r="739" spans="21:25">
      <c r="U739" s="21"/>
      <c r="V739" s="21"/>
      <c r="X739" s="21"/>
      <c r="Y739" s="21"/>
    </row>
    <row r="740" spans="21:25">
      <c r="U740" s="21"/>
      <c r="V740" s="21"/>
      <c r="X740" s="21"/>
      <c r="Y740" s="21"/>
    </row>
    <row r="741" spans="21:25">
      <c r="U741" s="21"/>
      <c r="V741" s="21"/>
      <c r="X741" s="21"/>
      <c r="Y741" s="21"/>
    </row>
    <row r="742" spans="21:25">
      <c r="U742" s="21"/>
      <c r="V742" s="21"/>
      <c r="X742" s="21"/>
      <c r="Y742" s="21"/>
    </row>
    <row r="743" spans="21:25">
      <c r="U743" s="21"/>
      <c r="V743" s="21"/>
      <c r="X743" s="21"/>
      <c r="Y743" s="21"/>
    </row>
    <row r="744" spans="21:25">
      <c r="U744" s="21"/>
      <c r="V744" s="21"/>
      <c r="X744" s="21"/>
      <c r="Y744" s="21"/>
    </row>
    <row r="745" spans="21:25">
      <c r="U745" s="21"/>
      <c r="V745" s="21"/>
      <c r="X745" s="21"/>
      <c r="Y745" s="21"/>
    </row>
    <row r="746" spans="21:25">
      <c r="U746" s="21"/>
      <c r="V746" s="21"/>
      <c r="X746" s="21"/>
      <c r="Y746" s="21"/>
    </row>
    <row r="747" spans="21:25">
      <c r="U747" s="21"/>
      <c r="V747" s="21"/>
      <c r="X747" s="21"/>
      <c r="Y747" s="21"/>
    </row>
    <row r="748" spans="21:25">
      <c r="U748" s="21"/>
      <c r="V748" s="21"/>
      <c r="X748" s="21"/>
      <c r="Y748" s="21"/>
    </row>
    <row r="749" spans="21:25">
      <c r="U749" s="21"/>
      <c r="V749" s="21"/>
      <c r="X749" s="21"/>
      <c r="Y749" s="21"/>
    </row>
    <row r="750" spans="21:25">
      <c r="U750" s="21"/>
      <c r="V750" s="21"/>
      <c r="X750" s="21"/>
      <c r="Y750" s="21"/>
    </row>
    <row r="751" spans="21:25">
      <c r="U751" s="21"/>
      <c r="V751" s="21"/>
      <c r="X751" s="21"/>
      <c r="Y751" s="21"/>
    </row>
    <row r="752" spans="21:25">
      <c r="U752" s="21"/>
      <c r="V752" s="21"/>
      <c r="X752" s="21"/>
      <c r="Y752" s="21"/>
    </row>
    <row r="753" spans="21:25">
      <c r="U753" s="21"/>
      <c r="V753" s="21"/>
      <c r="X753" s="21"/>
      <c r="Y753" s="21"/>
    </row>
    <row r="754" spans="21:25">
      <c r="U754" s="21"/>
      <c r="V754" s="21"/>
      <c r="X754" s="21"/>
      <c r="Y754" s="21"/>
    </row>
    <row r="755" spans="21:25">
      <c r="U755" s="21"/>
      <c r="V755" s="21"/>
      <c r="X755" s="21"/>
      <c r="Y755" s="21"/>
    </row>
    <row r="756" spans="21:25">
      <c r="U756" s="21"/>
      <c r="V756" s="21"/>
      <c r="X756" s="21"/>
      <c r="Y756" s="21"/>
    </row>
    <row r="757" spans="21:25">
      <c r="U757" s="21"/>
      <c r="V757" s="21"/>
      <c r="X757" s="21"/>
      <c r="Y757" s="21"/>
    </row>
    <row r="758" spans="21:25">
      <c r="U758" s="21"/>
      <c r="V758" s="21"/>
      <c r="X758" s="21"/>
      <c r="Y758" s="21"/>
    </row>
    <row r="759" spans="21:25">
      <c r="U759" s="21"/>
      <c r="V759" s="21"/>
      <c r="X759" s="21"/>
      <c r="Y759" s="21"/>
    </row>
    <row r="760" spans="21:25">
      <c r="U760" s="21"/>
      <c r="V760" s="21"/>
      <c r="X760" s="21"/>
      <c r="Y760" s="21"/>
    </row>
    <row r="761" spans="21:25">
      <c r="U761" s="21"/>
      <c r="V761" s="21"/>
      <c r="X761" s="21"/>
      <c r="Y761" s="21"/>
    </row>
    <row r="762" spans="21:25">
      <c r="U762" s="21"/>
      <c r="V762" s="21"/>
      <c r="X762" s="21"/>
      <c r="Y762" s="21"/>
    </row>
    <row r="763" spans="21:25">
      <c r="U763" s="21"/>
      <c r="V763" s="21"/>
      <c r="X763" s="21"/>
      <c r="Y763" s="21"/>
    </row>
    <row r="764" spans="21:25">
      <c r="U764" s="21"/>
      <c r="V764" s="21"/>
      <c r="X764" s="21"/>
      <c r="Y764" s="21"/>
    </row>
    <row r="765" spans="21:25">
      <c r="U765" s="21"/>
      <c r="V765" s="21"/>
      <c r="X765" s="21"/>
      <c r="Y765" s="21"/>
    </row>
    <row r="766" spans="21:25">
      <c r="U766" s="21"/>
      <c r="V766" s="21"/>
      <c r="X766" s="21"/>
      <c r="Y766" s="21"/>
    </row>
    <row r="767" spans="21:25">
      <c r="U767" s="21"/>
      <c r="V767" s="21"/>
      <c r="X767" s="21"/>
      <c r="Y767" s="21"/>
    </row>
    <row r="768" spans="21:25">
      <c r="U768" s="21"/>
      <c r="V768" s="21"/>
      <c r="X768" s="21"/>
      <c r="Y768" s="21"/>
    </row>
    <row r="769" spans="21:25">
      <c r="U769" s="21"/>
      <c r="V769" s="21"/>
      <c r="X769" s="21"/>
      <c r="Y769" s="21"/>
    </row>
    <row r="770" spans="21:25">
      <c r="U770" s="21"/>
      <c r="V770" s="21"/>
      <c r="X770" s="21"/>
      <c r="Y770" s="21"/>
    </row>
    <row r="771" spans="21:25">
      <c r="U771" s="21"/>
      <c r="V771" s="21"/>
      <c r="X771" s="21"/>
      <c r="Y771" s="21"/>
    </row>
    <row r="772" spans="21:25">
      <c r="U772" s="21"/>
      <c r="V772" s="21"/>
      <c r="X772" s="21"/>
      <c r="Y772" s="21"/>
    </row>
    <row r="773" spans="21:25">
      <c r="U773" s="21"/>
      <c r="V773" s="21"/>
      <c r="X773" s="21"/>
      <c r="Y773" s="21"/>
    </row>
    <row r="774" spans="21:25">
      <c r="U774" s="21"/>
      <c r="V774" s="21"/>
      <c r="X774" s="21"/>
      <c r="Y774" s="21"/>
    </row>
    <row r="775" spans="21:25">
      <c r="U775" s="21"/>
      <c r="V775" s="21"/>
      <c r="X775" s="21"/>
      <c r="Y775" s="21"/>
    </row>
    <row r="776" spans="21:25">
      <c r="U776" s="21"/>
      <c r="V776" s="21"/>
      <c r="X776" s="21"/>
      <c r="Y776" s="21"/>
    </row>
    <row r="777" spans="21:25">
      <c r="U777" s="21"/>
      <c r="V777" s="21"/>
      <c r="X777" s="21"/>
      <c r="Y777" s="21"/>
    </row>
    <row r="778" spans="21:25">
      <c r="U778" s="21"/>
      <c r="V778" s="21"/>
      <c r="X778" s="21"/>
      <c r="Y778" s="21"/>
    </row>
    <row r="779" spans="21:25">
      <c r="U779" s="21"/>
      <c r="V779" s="21"/>
      <c r="X779" s="21"/>
      <c r="Y779" s="21"/>
    </row>
    <row r="780" spans="21:25">
      <c r="U780" s="21"/>
      <c r="V780" s="21"/>
      <c r="X780" s="21"/>
      <c r="Y780" s="21"/>
    </row>
    <row r="781" spans="21:25">
      <c r="U781" s="21"/>
      <c r="V781" s="21"/>
      <c r="X781" s="21"/>
      <c r="Y781" s="21"/>
    </row>
    <row r="782" spans="21:25">
      <c r="U782" s="21"/>
      <c r="V782" s="21"/>
      <c r="X782" s="21"/>
      <c r="Y782" s="21"/>
    </row>
    <row r="783" spans="21:25">
      <c r="U783" s="21"/>
      <c r="V783" s="21"/>
      <c r="X783" s="21"/>
      <c r="Y783" s="21"/>
    </row>
    <row r="784" spans="21:25">
      <c r="U784" s="21"/>
      <c r="V784" s="21"/>
      <c r="X784" s="21"/>
      <c r="Y784" s="21"/>
    </row>
    <row r="785" spans="21:25">
      <c r="U785" s="21"/>
      <c r="V785" s="21"/>
      <c r="X785" s="21"/>
      <c r="Y785" s="21"/>
    </row>
    <row r="786" spans="21:25">
      <c r="U786" s="21"/>
      <c r="V786" s="21"/>
      <c r="X786" s="21"/>
      <c r="Y786" s="21"/>
    </row>
    <row r="787" spans="21:25">
      <c r="U787" s="21"/>
      <c r="V787" s="21"/>
      <c r="X787" s="21"/>
      <c r="Y787" s="21"/>
    </row>
    <row r="788" spans="21:25">
      <c r="U788" s="21"/>
      <c r="V788" s="21"/>
      <c r="X788" s="21"/>
      <c r="Y788" s="21"/>
    </row>
    <row r="789" spans="21:25">
      <c r="U789" s="21"/>
      <c r="V789" s="21"/>
      <c r="X789" s="21"/>
      <c r="Y789" s="21"/>
    </row>
    <row r="790" spans="21:25">
      <c r="U790" s="21"/>
      <c r="V790" s="21"/>
      <c r="X790" s="21"/>
      <c r="Y790" s="21"/>
    </row>
    <row r="791" spans="21:25">
      <c r="U791" s="21"/>
      <c r="V791" s="21"/>
      <c r="X791" s="21"/>
      <c r="Y791" s="21"/>
    </row>
    <row r="792" spans="21:25">
      <c r="U792" s="21"/>
      <c r="V792" s="21"/>
      <c r="X792" s="21"/>
      <c r="Y792" s="21"/>
    </row>
    <row r="793" spans="21:25">
      <c r="U793" s="21"/>
      <c r="V793" s="21"/>
      <c r="X793" s="21"/>
      <c r="Y793" s="21"/>
    </row>
    <row r="794" spans="21:25">
      <c r="U794" s="21"/>
      <c r="V794" s="21"/>
      <c r="X794" s="21"/>
      <c r="Y794" s="21"/>
    </row>
    <row r="795" spans="21:25">
      <c r="U795" s="21"/>
      <c r="V795" s="21"/>
      <c r="X795" s="21"/>
      <c r="Y795" s="21"/>
    </row>
    <row r="796" spans="21:25">
      <c r="U796" s="21"/>
      <c r="V796" s="21"/>
      <c r="X796" s="21"/>
      <c r="Y796" s="21"/>
    </row>
    <row r="797" spans="21:25">
      <c r="U797" s="21"/>
      <c r="V797" s="21"/>
      <c r="X797" s="21"/>
      <c r="Y797" s="21"/>
    </row>
    <row r="798" spans="21:25">
      <c r="U798" s="21"/>
      <c r="V798" s="21"/>
      <c r="X798" s="21"/>
      <c r="Y798" s="21"/>
    </row>
    <row r="799" spans="21:25">
      <c r="U799" s="21"/>
      <c r="V799" s="21"/>
      <c r="X799" s="21"/>
      <c r="Y799" s="21"/>
    </row>
    <row r="800" spans="21:25">
      <c r="U800" s="21"/>
      <c r="V800" s="21"/>
      <c r="X800" s="21"/>
      <c r="Y800" s="21"/>
    </row>
    <row r="801" spans="21:25">
      <c r="U801" s="21"/>
      <c r="V801" s="21"/>
      <c r="X801" s="21"/>
      <c r="Y801" s="21"/>
    </row>
    <row r="802" spans="21:25">
      <c r="U802" s="21"/>
      <c r="V802" s="21"/>
      <c r="X802" s="21"/>
      <c r="Y802" s="21"/>
    </row>
    <row r="803" spans="21:25">
      <c r="U803" s="21"/>
      <c r="V803" s="21"/>
      <c r="X803" s="21"/>
      <c r="Y803" s="21"/>
    </row>
    <row r="804" spans="21:25">
      <c r="U804" s="21"/>
      <c r="V804" s="21"/>
      <c r="X804" s="21"/>
      <c r="Y804" s="21"/>
    </row>
    <row r="805" spans="21:25">
      <c r="U805" s="21"/>
      <c r="V805" s="21"/>
      <c r="X805" s="21"/>
      <c r="Y805" s="21"/>
    </row>
    <row r="806" spans="21:25">
      <c r="U806" s="21"/>
      <c r="V806" s="21"/>
      <c r="X806" s="21"/>
      <c r="Y806" s="21"/>
    </row>
    <row r="807" spans="21:25">
      <c r="U807" s="21"/>
      <c r="V807" s="21"/>
      <c r="X807" s="21"/>
      <c r="Y807" s="21"/>
    </row>
    <row r="808" spans="21:25">
      <c r="U808" s="21"/>
      <c r="V808" s="21"/>
      <c r="X808" s="21"/>
      <c r="Y808" s="21"/>
    </row>
    <row r="809" spans="21:25">
      <c r="U809" s="21"/>
      <c r="V809" s="21"/>
      <c r="X809" s="21"/>
      <c r="Y809" s="21"/>
    </row>
    <row r="810" spans="21:25">
      <c r="U810" s="21"/>
      <c r="V810" s="21"/>
      <c r="X810" s="21"/>
      <c r="Y810" s="21"/>
    </row>
    <row r="811" spans="21:25">
      <c r="U811" s="21"/>
      <c r="V811" s="21"/>
      <c r="X811" s="21"/>
      <c r="Y811" s="21"/>
    </row>
    <row r="812" spans="21:25">
      <c r="U812" s="21"/>
      <c r="V812" s="21"/>
      <c r="X812" s="21"/>
      <c r="Y812" s="21"/>
    </row>
    <row r="813" spans="21:25">
      <c r="U813" s="21"/>
      <c r="V813" s="21"/>
      <c r="X813" s="21"/>
      <c r="Y813" s="21"/>
    </row>
    <row r="814" spans="21:25">
      <c r="U814" s="21"/>
      <c r="V814" s="21"/>
      <c r="X814" s="21"/>
      <c r="Y814" s="21"/>
    </row>
    <row r="815" spans="21:25">
      <c r="U815" s="21"/>
      <c r="V815" s="21"/>
      <c r="X815" s="21"/>
      <c r="Y815" s="21"/>
    </row>
    <row r="816" spans="21:25">
      <c r="U816" s="21"/>
      <c r="V816" s="21"/>
      <c r="X816" s="21"/>
      <c r="Y816" s="21"/>
    </row>
    <row r="817" spans="21:25">
      <c r="U817" s="21"/>
      <c r="V817" s="21"/>
      <c r="X817" s="21"/>
      <c r="Y817" s="21"/>
    </row>
    <row r="818" spans="21:25">
      <c r="U818" s="21"/>
      <c r="V818" s="21"/>
      <c r="X818" s="21"/>
      <c r="Y818" s="21"/>
    </row>
    <row r="819" spans="21:25">
      <c r="U819" s="21"/>
      <c r="V819" s="21"/>
      <c r="X819" s="21"/>
      <c r="Y819" s="21"/>
    </row>
    <row r="820" spans="21:25">
      <c r="U820" s="21"/>
      <c r="V820" s="21"/>
      <c r="X820" s="21"/>
      <c r="Y820" s="21"/>
    </row>
    <row r="821" spans="21:25">
      <c r="U821" s="21"/>
      <c r="V821" s="21"/>
      <c r="X821" s="21"/>
      <c r="Y821" s="21"/>
    </row>
    <row r="822" spans="21:25">
      <c r="U822" s="21"/>
      <c r="V822" s="21"/>
      <c r="X822" s="21"/>
      <c r="Y822" s="21"/>
    </row>
    <row r="823" spans="21:25">
      <c r="U823" s="21"/>
      <c r="V823" s="21"/>
      <c r="X823" s="21"/>
      <c r="Y823" s="21"/>
    </row>
    <row r="824" spans="21:25">
      <c r="U824" s="21"/>
      <c r="V824" s="21"/>
      <c r="X824" s="21"/>
      <c r="Y824" s="21"/>
    </row>
    <row r="825" spans="21:25">
      <c r="U825" s="21"/>
      <c r="V825" s="21"/>
      <c r="X825" s="21"/>
      <c r="Y825" s="21"/>
    </row>
    <row r="826" spans="21:25">
      <c r="U826" s="21"/>
      <c r="V826" s="21"/>
      <c r="X826" s="21"/>
      <c r="Y826" s="21"/>
    </row>
    <row r="827" spans="21:25">
      <c r="U827" s="21"/>
      <c r="V827" s="21"/>
      <c r="X827" s="21"/>
      <c r="Y827" s="21"/>
    </row>
    <row r="828" spans="21:25">
      <c r="U828" s="21"/>
      <c r="V828" s="21"/>
      <c r="X828" s="21"/>
      <c r="Y828" s="21"/>
    </row>
    <row r="829" spans="21:25">
      <c r="U829" s="21"/>
      <c r="V829" s="21"/>
      <c r="X829" s="21"/>
      <c r="Y829" s="21"/>
    </row>
    <row r="830" spans="21:25">
      <c r="U830" s="21"/>
      <c r="V830" s="21"/>
      <c r="X830" s="21"/>
      <c r="Y830" s="21"/>
    </row>
    <row r="831" spans="21:25">
      <c r="U831" s="21"/>
      <c r="V831" s="21"/>
      <c r="X831" s="21"/>
      <c r="Y831" s="21"/>
    </row>
    <row r="832" spans="21:25">
      <c r="U832" s="21"/>
      <c r="V832" s="21"/>
      <c r="X832" s="21"/>
      <c r="Y832" s="21"/>
    </row>
    <row r="833" spans="21:25">
      <c r="U833" s="21"/>
      <c r="V833" s="21"/>
      <c r="X833" s="21"/>
      <c r="Y833" s="21"/>
    </row>
    <row r="834" spans="21:25">
      <c r="U834" s="21"/>
      <c r="V834" s="21"/>
      <c r="X834" s="21"/>
      <c r="Y834" s="21"/>
    </row>
    <row r="835" spans="21:25">
      <c r="U835" s="21"/>
      <c r="V835" s="21"/>
      <c r="X835" s="21"/>
      <c r="Y835" s="21"/>
    </row>
    <row r="836" spans="21:25">
      <c r="U836" s="21"/>
      <c r="V836" s="21"/>
      <c r="X836" s="21"/>
      <c r="Y836" s="21"/>
    </row>
    <row r="837" spans="21:25">
      <c r="U837" s="21"/>
      <c r="V837" s="21"/>
      <c r="X837" s="21"/>
      <c r="Y837" s="21"/>
    </row>
    <row r="838" spans="21:25">
      <c r="U838" s="21"/>
      <c r="V838" s="21"/>
      <c r="X838" s="21"/>
      <c r="Y838" s="21"/>
    </row>
    <row r="839" spans="21:25">
      <c r="U839" s="21"/>
      <c r="V839" s="21"/>
      <c r="X839" s="21"/>
      <c r="Y839" s="21"/>
    </row>
    <row r="840" spans="21:25">
      <c r="U840" s="21"/>
      <c r="V840" s="21"/>
      <c r="X840" s="21"/>
      <c r="Y840" s="21"/>
    </row>
    <row r="841" spans="21:25">
      <c r="U841" s="21"/>
      <c r="V841" s="21"/>
      <c r="X841" s="21"/>
      <c r="Y841" s="21"/>
    </row>
    <row r="842" spans="21:25">
      <c r="U842" s="21"/>
      <c r="V842" s="21"/>
      <c r="X842" s="21"/>
      <c r="Y842" s="21"/>
    </row>
    <row r="843" spans="21:25">
      <c r="U843" s="21"/>
      <c r="V843" s="21"/>
      <c r="X843" s="21"/>
      <c r="Y843" s="21"/>
    </row>
    <row r="844" spans="21:25">
      <c r="U844" s="21"/>
      <c r="V844" s="21"/>
      <c r="X844" s="21"/>
      <c r="Y844" s="21"/>
    </row>
    <row r="845" spans="21:25">
      <c r="U845" s="21"/>
      <c r="V845" s="21"/>
      <c r="X845" s="21"/>
      <c r="Y845" s="21"/>
    </row>
    <row r="846" spans="21:25">
      <c r="U846" s="21"/>
      <c r="V846" s="21"/>
      <c r="X846" s="21"/>
      <c r="Y846" s="21"/>
    </row>
    <row r="847" spans="21:25">
      <c r="U847" s="21"/>
      <c r="V847" s="21"/>
      <c r="X847" s="21"/>
      <c r="Y847" s="21"/>
    </row>
    <row r="848" spans="21:25">
      <c r="U848" s="21"/>
      <c r="V848" s="21"/>
      <c r="X848" s="21"/>
      <c r="Y848" s="21"/>
    </row>
    <row r="849" spans="21:25">
      <c r="U849" s="21"/>
      <c r="V849" s="21"/>
      <c r="X849" s="21"/>
      <c r="Y849" s="21"/>
    </row>
    <row r="850" spans="21:25">
      <c r="U850" s="21"/>
      <c r="V850" s="21"/>
      <c r="X850" s="21"/>
      <c r="Y850" s="21"/>
    </row>
    <row r="851" spans="21:25">
      <c r="U851" s="21"/>
      <c r="V851" s="21"/>
      <c r="X851" s="21"/>
      <c r="Y851" s="21"/>
    </row>
    <row r="852" spans="21:25">
      <c r="U852" s="21"/>
      <c r="V852" s="21"/>
      <c r="X852" s="21"/>
      <c r="Y852" s="21"/>
    </row>
    <row r="853" spans="21:25">
      <c r="U853" s="21"/>
      <c r="V853" s="21"/>
      <c r="X853" s="21"/>
      <c r="Y853" s="21"/>
    </row>
    <row r="854" spans="21:25">
      <c r="U854" s="21"/>
      <c r="V854" s="21"/>
      <c r="X854" s="21"/>
      <c r="Y854" s="21"/>
    </row>
    <row r="855" spans="21:25">
      <c r="U855" s="21"/>
      <c r="V855" s="21"/>
      <c r="X855" s="21"/>
      <c r="Y855" s="21"/>
    </row>
    <row r="856" spans="21:25">
      <c r="U856" s="21"/>
      <c r="V856" s="21"/>
      <c r="X856" s="21"/>
      <c r="Y856" s="21"/>
    </row>
    <row r="857" spans="21:25">
      <c r="U857" s="21"/>
      <c r="V857" s="21"/>
      <c r="X857" s="21"/>
      <c r="Y857" s="21"/>
    </row>
    <row r="858" spans="21:25">
      <c r="U858" s="21"/>
      <c r="V858" s="21"/>
      <c r="X858" s="21"/>
      <c r="Y858" s="21"/>
    </row>
    <row r="859" spans="21:25">
      <c r="U859" s="21"/>
      <c r="V859" s="21"/>
      <c r="X859" s="21"/>
      <c r="Y859" s="21"/>
    </row>
    <row r="860" spans="21:25">
      <c r="U860" s="21"/>
      <c r="V860" s="21"/>
      <c r="X860" s="21"/>
      <c r="Y860" s="21"/>
    </row>
    <row r="861" spans="21:25">
      <c r="U861" s="21"/>
      <c r="V861" s="21"/>
      <c r="X861" s="21"/>
      <c r="Y861" s="21"/>
    </row>
    <row r="862" spans="21:25">
      <c r="U862" s="21"/>
      <c r="V862" s="21"/>
      <c r="X862" s="21"/>
      <c r="Y862" s="21"/>
    </row>
    <row r="863" spans="21:25">
      <c r="U863" s="21"/>
      <c r="V863" s="21"/>
      <c r="X863" s="21"/>
      <c r="Y863" s="21"/>
    </row>
    <row r="864" spans="21:25">
      <c r="U864" s="21"/>
      <c r="V864" s="21"/>
      <c r="X864" s="21"/>
      <c r="Y864" s="21"/>
    </row>
    <row r="865" spans="21:25">
      <c r="U865" s="21"/>
      <c r="V865" s="21"/>
      <c r="X865" s="21"/>
      <c r="Y865" s="21"/>
    </row>
    <row r="866" spans="21:25">
      <c r="U866" s="21"/>
      <c r="V866" s="21"/>
      <c r="X866" s="21"/>
      <c r="Y866" s="21"/>
    </row>
    <row r="867" spans="21:25">
      <c r="U867" s="21"/>
      <c r="V867" s="21"/>
      <c r="X867" s="21"/>
      <c r="Y867" s="21"/>
    </row>
    <row r="868" spans="21:25">
      <c r="U868" s="21"/>
      <c r="V868" s="21"/>
      <c r="X868" s="21"/>
      <c r="Y868" s="21"/>
    </row>
    <row r="869" spans="21:25">
      <c r="U869" s="21"/>
      <c r="V869" s="21"/>
      <c r="X869" s="21"/>
      <c r="Y869" s="21"/>
    </row>
    <row r="870" spans="21:25">
      <c r="U870" s="21"/>
      <c r="V870" s="21"/>
      <c r="X870" s="21"/>
      <c r="Y870" s="21"/>
    </row>
    <row r="871" spans="21:25">
      <c r="U871" s="21"/>
      <c r="V871" s="21"/>
      <c r="X871" s="21"/>
      <c r="Y871" s="21"/>
    </row>
    <row r="872" spans="21:25">
      <c r="U872" s="21"/>
      <c r="V872" s="21"/>
      <c r="X872" s="21"/>
      <c r="Y872" s="21"/>
    </row>
    <row r="873" spans="21:25">
      <c r="U873" s="21"/>
      <c r="V873" s="21"/>
      <c r="X873" s="21"/>
      <c r="Y873" s="21"/>
    </row>
    <row r="874" spans="21:25">
      <c r="U874" s="21"/>
      <c r="V874" s="21"/>
      <c r="X874" s="21"/>
      <c r="Y874" s="21"/>
    </row>
    <row r="875" spans="21:25">
      <c r="U875" s="21"/>
      <c r="V875" s="21"/>
      <c r="X875" s="21"/>
      <c r="Y875" s="21"/>
    </row>
    <row r="876" spans="21:25">
      <c r="U876" s="21"/>
      <c r="V876" s="21"/>
      <c r="X876" s="21"/>
      <c r="Y876" s="21"/>
    </row>
    <row r="877" spans="21:25">
      <c r="U877" s="21"/>
      <c r="V877" s="21"/>
      <c r="X877" s="21"/>
      <c r="Y877" s="21"/>
    </row>
    <row r="878" spans="21:25">
      <c r="U878" s="21"/>
      <c r="V878" s="21"/>
      <c r="X878" s="21"/>
      <c r="Y878" s="21"/>
    </row>
    <row r="879" spans="21:25">
      <c r="U879" s="21"/>
      <c r="V879" s="21"/>
      <c r="X879" s="21"/>
      <c r="Y879" s="21"/>
    </row>
    <row r="880" spans="21:25">
      <c r="U880" s="21"/>
      <c r="V880" s="21"/>
      <c r="X880" s="21"/>
      <c r="Y880" s="21"/>
    </row>
    <row r="881" spans="21:25">
      <c r="U881" s="21"/>
      <c r="V881" s="21"/>
      <c r="X881" s="21"/>
      <c r="Y881" s="21"/>
    </row>
    <row r="882" spans="21:25">
      <c r="U882" s="21"/>
      <c r="V882" s="21"/>
      <c r="X882" s="21"/>
      <c r="Y882" s="21"/>
    </row>
    <row r="883" spans="21:25">
      <c r="U883" s="21"/>
      <c r="V883" s="21"/>
      <c r="X883" s="21"/>
      <c r="Y883" s="21"/>
    </row>
    <row r="884" spans="21:25">
      <c r="U884" s="21"/>
      <c r="V884" s="21"/>
      <c r="X884" s="21"/>
      <c r="Y884" s="21"/>
    </row>
    <row r="885" spans="21:25">
      <c r="U885" s="21"/>
      <c r="V885" s="21"/>
      <c r="X885" s="21"/>
      <c r="Y885" s="21"/>
    </row>
    <row r="886" spans="21:25">
      <c r="U886" s="21"/>
      <c r="V886" s="21"/>
      <c r="X886" s="21"/>
      <c r="Y886" s="21"/>
    </row>
    <row r="887" spans="21:25">
      <c r="U887" s="21"/>
      <c r="V887" s="21"/>
      <c r="X887" s="21"/>
      <c r="Y887" s="21"/>
    </row>
    <row r="888" spans="21:25">
      <c r="U888" s="21"/>
      <c r="V888" s="21"/>
      <c r="X888" s="21"/>
      <c r="Y888" s="21"/>
    </row>
    <row r="889" spans="21:25">
      <c r="U889" s="21"/>
      <c r="V889" s="21"/>
      <c r="X889" s="21"/>
      <c r="Y889" s="21"/>
    </row>
    <row r="890" spans="21:25">
      <c r="U890" s="21"/>
      <c r="V890" s="21"/>
      <c r="X890" s="21"/>
      <c r="Y890" s="21"/>
    </row>
    <row r="891" spans="21:25">
      <c r="U891" s="21"/>
      <c r="V891" s="21"/>
      <c r="X891" s="21"/>
      <c r="Y891" s="21"/>
    </row>
    <row r="892" spans="21:25">
      <c r="U892" s="21"/>
      <c r="V892" s="21"/>
      <c r="X892" s="21"/>
      <c r="Y892" s="21"/>
    </row>
    <row r="893" spans="21:25">
      <c r="U893" s="21"/>
      <c r="V893" s="21"/>
      <c r="X893" s="21"/>
      <c r="Y893" s="21"/>
    </row>
    <row r="894" spans="21:25">
      <c r="U894" s="21"/>
      <c r="V894" s="21"/>
      <c r="X894" s="21"/>
      <c r="Y894" s="21"/>
    </row>
    <row r="895" spans="21:25">
      <c r="U895" s="21"/>
      <c r="V895" s="21"/>
      <c r="X895" s="21"/>
      <c r="Y895" s="21"/>
    </row>
    <row r="896" spans="21:25">
      <c r="U896" s="21"/>
      <c r="V896" s="21"/>
      <c r="X896" s="21"/>
      <c r="Y896" s="21"/>
    </row>
    <row r="897" spans="21:25">
      <c r="U897" s="21"/>
      <c r="V897" s="21"/>
      <c r="X897" s="21"/>
      <c r="Y897" s="21"/>
    </row>
    <row r="898" spans="21:25">
      <c r="U898" s="21"/>
      <c r="V898" s="21"/>
      <c r="X898" s="21"/>
      <c r="Y898" s="21"/>
    </row>
    <row r="899" spans="21:25">
      <c r="U899" s="21"/>
      <c r="V899" s="21"/>
      <c r="X899" s="21"/>
      <c r="Y899" s="21"/>
    </row>
    <row r="900" spans="21:25">
      <c r="U900" s="21"/>
      <c r="V900" s="21"/>
      <c r="X900" s="21"/>
      <c r="Y900" s="21"/>
    </row>
    <row r="901" spans="21:25">
      <c r="U901" s="21"/>
      <c r="V901" s="21"/>
      <c r="X901" s="21"/>
      <c r="Y901" s="21"/>
    </row>
    <row r="902" spans="21:25">
      <c r="U902" s="21"/>
      <c r="V902" s="21"/>
      <c r="X902" s="21"/>
      <c r="Y902" s="21"/>
    </row>
    <row r="903" spans="21:25">
      <c r="U903" s="21"/>
      <c r="V903" s="21"/>
      <c r="X903" s="21"/>
      <c r="Y903" s="21"/>
    </row>
    <row r="904" spans="21:25">
      <c r="U904" s="21"/>
      <c r="V904" s="21"/>
      <c r="X904" s="21"/>
      <c r="Y904" s="21"/>
    </row>
    <row r="905" spans="21:25">
      <c r="U905" s="21"/>
      <c r="V905" s="21"/>
      <c r="X905" s="21"/>
      <c r="Y905" s="21"/>
    </row>
    <row r="906" spans="21:25">
      <c r="U906" s="21"/>
      <c r="V906" s="21"/>
      <c r="X906" s="21"/>
      <c r="Y906" s="21"/>
    </row>
    <row r="907" spans="21:25">
      <c r="U907" s="21"/>
      <c r="V907" s="21"/>
      <c r="X907" s="21"/>
      <c r="Y907" s="21"/>
    </row>
    <row r="908" spans="21:25">
      <c r="U908" s="21"/>
      <c r="V908" s="21"/>
      <c r="X908" s="21"/>
      <c r="Y908" s="21"/>
    </row>
    <row r="909" spans="21:25">
      <c r="U909" s="21"/>
      <c r="V909" s="21"/>
      <c r="X909" s="21"/>
      <c r="Y909" s="21"/>
    </row>
    <row r="910" spans="21:25">
      <c r="U910" s="21"/>
      <c r="V910" s="21"/>
      <c r="X910" s="21"/>
      <c r="Y910" s="21"/>
    </row>
    <row r="911" spans="21:25">
      <c r="U911" s="21"/>
      <c r="V911" s="21"/>
      <c r="X911" s="21"/>
      <c r="Y911" s="21"/>
    </row>
    <row r="912" spans="21:25">
      <c r="U912" s="21"/>
      <c r="V912" s="21"/>
      <c r="X912" s="21"/>
      <c r="Y912" s="21"/>
    </row>
    <row r="913" spans="21:25">
      <c r="U913" s="21"/>
      <c r="V913" s="21"/>
      <c r="X913" s="21"/>
      <c r="Y913" s="21"/>
    </row>
    <row r="914" spans="21:25">
      <c r="U914" s="21"/>
      <c r="V914" s="21"/>
      <c r="X914" s="21"/>
      <c r="Y914" s="21"/>
    </row>
    <row r="915" spans="21:25">
      <c r="U915" s="21"/>
      <c r="V915" s="21"/>
      <c r="X915" s="21"/>
      <c r="Y915" s="21"/>
    </row>
    <row r="916" spans="21:25">
      <c r="U916" s="21"/>
      <c r="V916" s="21"/>
      <c r="X916" s="21"/>
      <c r="Y916" s="21"/>
    </row>
    <row r="917" spans="21:25">
      <c r="U917" s="21"/>
      <c r="V917" s="21"/>
      <c r="X917" s="21"/>
      <c r="Y917" s="21"/>
    </row>
    <row r="918" spans="21:25">
      <c r="U918" s="21"/>
      <c r="V918" s="21"/>
      <c r="X918" s="21"/>
      <c r="Y918" s="21"/>
    </row>
    <row r="919" spans="21:25">
      <c r="U919" s="21"/>
      <c r="V919" s="21"/>
      <c r="X919" s="21"/>
      <c r="Y919" s="21"/>
    </row>
    <row r="920" spans="21:25">
      <c r="U920" s="21"/>
      <c r="V920" s="21"/>
      <c r="X920" s="21"/>
      <c r="Y920" s="21"/>
    </row>
    <row r="921" spans="21:25">
      <c r="U921" s="21"/>
      <c r="V921" s="21"/>
      <c r="X921" s="21"/>
      <c r="Y921" s="21"/>
    </row>
    <row r="922" spans="21:25">
      <c r="U922" s="21"/>
      <c r="V922" s="21"/>
      <c r="X922" s="21"/>
      <c r="Y922" s="21"/>
    </row>
    <row r="923" spans="21:25">
      <c r="U923" s="21"/>
      <c r="V923" s="21"/>
      <c r="X923" s="21"/>
      <c r="Y923" s="21"/>
    </row>
    <row r="924" spans="21:25">
      <c r="U924" s="21"/>
      <c r="V924" s="21"/>
      <c r="X924" s="21"/>
      <c r="Y924" s="21"/>
    </row>
    <row r="925" spans="21:25">
      <c r="U925" s="21"/>
      <c r="V925" s="21"/>
      <c r="X925" s="21"/>
      <c r="Y925" s="21"/>
    </row>
    <row r="926" spans="21:25">
      <c r="U926" s="21"/>
      <c r="V926" s="21"/>
      <c r="X926" s="21"/>
      <c r="Y926" s="21"/>
    </row>
    <row r="927" spans="21:25">
      <c r="U927" s="21"/>
      <c r="V927" s="21"/>
      <c r="X927" s="21"/>
      <c r="Y927" s="21"/>
    </row>
    <row r="928" spans="21:25">
      <c r="U928" s="21"/>
      <c r="V928" s="21"/>
      <c r="X928" s="21"/>
      <c r="Y928" s="21"/>
    </row>
    <row r="929" spans="21:25">
      <c r="U929" s="21"/>
      <c r="V929" s="21"/>
      <c r="X929" s="21"/>
      <c r="Y929" s="21"/>
    </row>
    <row r="930" spans="21:25">
      <c r="U930" s="21"/>
      <c r="V930" s="21"/>
      <c r="X930" s="21"/>
      <c r="Y930" s="21"/>
    </row>
    <row r="931" spans="21:25">
      <c r="U931" s="21"/>
      <c r="V931" s="21"/>
      <c r="X931" s="21"/>
      <c r="Y931" s="21"/>
    </row>
    <row r="932" spans="21:25">
      <c r="U932" s="21"/>
      <c r="V932" s="21"/>
      <c r="X932" s="21"/>
      <c r="Y932" s="21"/>
    </row>
    <row r="933" spans="21:25">
      <c r="U933" s="21"/>
      <c r="V933" s="21"/>
      <c r="X933" s="21"/>
      <c r="Y933" s="21"/>
    </row>
    <row r="934" spans="21:25">
      <c r="U934" s="21"/>
      <c r="V934" s="21"/>
      <c r="X934" s="21"/>
      <c r="Y934" s="21"/>
    </row>
    <row r="935" spans="21:25">
      <c r="U935" s="21"/>
      <c r="V935" s="21"/>
      <c r="X935" s="21"/>
      <c r="Y935" s="21"/>
    </row>
    <row r="936" spans="21:25">
      <c r="U936" s="21"/>
      <c r="V936" s="21"/>
      <c r="X936" s="21"/>
      <c r="Y936" s="21"/>
    </row>
    <row r="937" spans="21:25">
      <c r="U937" s="21"/>
      <c r="V937" s="21"/>
      <c r="X937" s="21"/>
      <c r="Y937" s="21"/>
    </row>
    <row r="938" spans="21:25">
      <c r="U938" s="21"/>
      <c r="V938" s="21"/>
      <c r="X938" s="21"/>
      <c r="Y938" s="21"/>
    </row>
    <row r="939" spans="21:25">
      <c r="U939" s="21"/>
      <c r="V939" s="21"/>
      <c r="X939" s="21"/>
      <c r="Y939" s="21"/>
    </row>
    <row r="940" spans="21:25">
      <c r="U940" s="21"/>
      <c r="V940" s="21"/>
      <c r="X940" s="21"/>
      <c r="Y940" s="21"/>
    </row>
    <row r="941" spans="21:25">
      <c r="U941" s="21"/>
      <c r="V941" s="21"/>
      <c r="X941" s="21"/>
      <c r="Y941" s="21"/>
    </row>
    <row r="942" spans="21:25">
      <c r="U942" s="21"/>
      <c r="V942" s="21"/>
      <c r="X942" s="21"/>
      <c r="Y942" s="21"/>
    </row>
    <row r="943" spans="21:25">
      <c r="U943" s="21"/>
      <c r="V943" s="21"/>
      <c r="X943" s="21"/>
      <c r="Y943" s="21"/>
    </row>
    <row r="944" spans="21:25">
      <c r="U944" s="21"/>
      <c r="V944" s="21"/>
      <c r="X944" s="21"/>
      <c r="Y944" s="21"/>
    </row>
    <row r="945" spans="21:25">
      <c r="U945" s="21"/>
      <c r="V945" s="21"/>
      <c r="X945" s="21"/>
      <c r="Y945" s="21"/>
    </row>
    <row r="946" spans="21:25">
      <c r="U946" s="21"/>
      <c r="V946" s="21"/>
      <c r="X946" s="21"/>
      <c r="Y946" s="21"/>
    </row>
    <row r="947" spans="21:25">
      <c r="U947" s="21"/>
      <c r="V947" s="21"/>
      <c r="X947" s="21"/>
      <c r="Y947" s="21"/>
    </row>
    <row r="948" spans="21:25">
      <c r="U948" s="21"/>
      <c r="V948" s="21"/>
      <c r="X948" s="21"/>
      <c r="Y948" s="21"/>
    </row>
    <row r="949" spans="21:25">
      <c r="U949" s="21"/>
      <c r="V949" s="21"/>
      <c r="X949" s="21"/>
      <c r="Y949" s="21"/>
    </row>
    <row r="950" spans="21:25">
      <c r="U950" s="21"/>
      <c r="V950" s="21"/>
      <c r="X950" s="21"/>
      <c r="Y950" s="21"/>
    </row>
    <row r="951" spans="21:25">
      <c r="U951" s="21"/>
      <c r="V951" s="21"/>
      <c r="X951" s="21"/>
      <c r="Y951" s="21"/>
    </row>
    <row r="952" spans="21:25">
      <c r="U952" s="21"/>
      <c r="V952" s="21"/>
      <c r="X952" s="21"/>
      <c r="Y952" s="21"/>
    </row>
    <row r="953" spans="21:25">
      <c r="U953" s="21"/>
      <c r="V953" s="21"/>
      <c r="X953" s="21"/>
      <c r="Y953" s="21"/>
    </row>
    <row r="954" spans="21:25">
      <c r="U954" s="21"/>
      <c r="V954" s="21"/>
      <c r="X954" s="21"/>
      <c r="Y954" s="21"/>
    </row>
    <row r="955" spans="21:25">
      <c r="U955" s="21"/>
      <c r="V955" s="21"/>
      <c r="X955" s="21"/>
      <c r="Y955" s="21"/>
    </row>
    <row r="956" spans="21:25">
      <c r="U956" s="21"/>
      <c r="V956" s="21"/>
      <c r="X956" s="21"/>
      <c r="Y956" s="21"/>
    </row>
    <row r="957" spans="21:25">
      <c r="U957" s="21"/>
      <c r="V957" s="21"/>
      <c r="X957" s="21"/>
      <c r="Y957" s="21"/>
    </row>
    <row r="958" spans="21:25">
      <c r="U958" s="21"/>
      <c r="V958" s="21"/>
      <c r="X958" s="21"/>
      <c r="Y958" s="21"/>
    </row>
    <row r="959" spans="21:25">
      <c r="U959" s="21"/>
      <c r="V959" s="21"/>
      <c r="X959" s="21"/>
      <c r="Y959" s="21"/>
    </row>
    <row r="960" spans="21:25">
      <c r="U960" s="21"/>
      <c r="V960" s="21"/>
      <c r="X960" s="21"/>
      <c r="Y960" s="21"/>
    </row>
    <row r="961" spans="21:25">
      <c r="U961" s="21"/>
      <c r="V961" s="21"/>
      <c r="X961" s="21"/>
      <c r="Y961" s="21"/>
    </row>
    <row r="962" spans="21:25">
      <c r="U962" s="21"/>
      <c r="V962" s="21"/>
      <c r="X962" s="21"/>
      <c r="Y962" s="21"/>
    </row>
    <row r="963" spans="21:25">
      <c r="U963" s="21"/>
      <c r="V963" s="21"/>
      <c r="X963" s="21"/>
      <c r="Y963" s="21"/>
    </row>
    <row r="964" spans="21:25">
      <c r="U964" s="21"/>
      <c r="V964" s="21"/>
      <c r="X964" s="21"/>
      <c r="Y964" s="21"/>
    </row>
    <row r="965" spans="21:25">
      <c r="U965" s="21"/>
      <c r="V965" s="21"/>
      <c r="X965" s="21"/>
      <c r="Y965" s="21"/>
    </row>
    <row r="966" spans="21:25">
      <c r="U966" s="21"/>
      <c r="V966" s="21"/>
      <c r="X966" s="21"/>
      <c r="Y966" s="21"/>
    </row>
    <row r="967" spans="21:25">
      <c r="U967" s="21"/>
      <c r="V967" s="21"/>
      <c r="X967" s="21"/>
      <c r="Y967" s="21"/>
    </row>
    <row r="968" spans="21:25">
      <c r="U968" s="21"/>
      <c r="V968" s="21"/>
      <c r="X968" s="21"/>
      <c r="Y968" s="21"/>
    </row>
    <row r="969" spans="21:25">
      <c r="U969" s="21"/>
      <c r="V969" s="21"/>
      <c r="X969" s="21"/>
      <c r="Y969" s="21"/>
    </row>
    <row r="970" spans="21:25">
      <c r="U970" s="21"/>
      <c r="V970" s="21"/>
      <c r="X970" s="21"/>
      <c r="Y970" s="21"/>
    </row>
    <row r="971" spans="21:25">
      <c r="U971" s="21"/>
      <c r="V971" s="21"/>
      <c r="X971" s="21"/>
      <c r="Y971" s="21"/>
    </row>
    <row r="972" spans="21:25">
      <c r="U972" s="21"/>
      <c r="V972" s="21"/>
      <c r="X972" s="21"/>
      <c r="Y972" s="21"/>
    </row>
    <row r="973" spans="21:25">
      <c r="U973" s="21"/>
      <c r="V973" s="21"/>
      <c r="X973" s="21"/>
      <c r="Y973" s="21"/>
    </row>
    <row r="974" spans="21:25">
      <c r="U974" s="21"/>
      <c r="V974" s="21"/>
      <c r="X974" s="21"/>
      <c r="Y974" s="21"/>
    </row>
    <row r="975" spans="21:25">
      <c r="U975" s="21"/>
      <c r="V975" s="21"/>
      <c r="X975" s="21"/>
      <c r="Y975" s="21"/>
    </row>
    <row r="976" spans="21:25">
      <c r="U976" s="21"/>
      <c r="V976" s="21"/>
      <c r="X976" s="21"/>
      <c r="Y976" s="21"/>
    </row>
    <row r="977" spans="21:25">
      <c r="U977" s="21"/>
      <c r="V977" s="21"/>
      <c r="X977" s="21"/>
      <c r="Y977" s="21"/>
    </row>
    <row r="978" spans="21:25">
      <c r="U978" s="21"/>
      <c r="V978" s="21"/>
      <c r="X978" s="21"/>
      <c r="Y978" s="21"/>
    </row>
    <row r="979" spans="21:25">
      <c r="U979" s="21"/>
      <c r="V979" s="21"/>
      <c r="X979" s="21"/>
      <c r="Y979" s="21"/>
    </row>
    <row r="980" spans="21:25">
      <c r="U980" s="21"/>
      <c r="V980" s="21"/>
      <c r="X980" s="21"/>
      <c r="Y980" s="21"/>
    </row>
    <row r="981" spans="21:25">
      <c r="U981" s="21"/>
      <c r="V981" s="21"/>
      <c r="X981" s="21"/>
      <c r="Y981" s="21"/>
    </row>
    <row r="982" spans="21:25">
      <c r="U982" s="21"/>
      <c r="V982" s="21"/>
      <c r="X982" s="21"/>
      <c r="Y982" s="21"/>
    </row>
    <row r="983" spans="21:25">
      <c r="U983" s="21"/>
      <c r="V983" s="21"/>
      <c r="X983" s="21"/>
      <c r="Y983" s="21"/>
    </row>
    <row r="984" spans="21:25">
      <c r="U984" s="21"/>
      <c r="V984" s="21"/>
      <c r="X984" s="21"/>
      <c r="Y984" s="21"/>
    </row>
    <row r="985" spans="21:25">
      <c r="U985" s="21"/>
      <c r="V985" s="21"/>
      <c r="X985" s="21"/>
      <c r="Y985" s="21"/>
    </row>
    <row r="986" spans="21:25">
      <c r="U986" s="21"/>
      <c r="V986" s="21"/>
      <c r="X986" s="21"/>
      <c r="Y986" s="21"/>
    </row>
    <row r="987" spans="21:25">
      <c r="U987" s="21"/>
      <c r="V987" s="21"/>
      <c r="X987" s="21"/>
      <c r="Y987" s="21"/>
    </row>
    <row r="988" spans="21:25">
      <c r="U988" s="21"/>
      <c r="V988" s="21"/>
      <c r="X988" s="21"/>
      <c r="Y988" s="21"/>
    </row>
    <row r="989" spans="21:25">
      <c r="U989" s="21"/>
      <c r="V989" s="21"/>
      <c r="X989" s="21"/>
      <c r="Y989" s="21"/>
    </row>
    <row r="990" spans="21:25">
      <c r="U990" s="21"/>
      <c r="V990" s="21"/>
      <c r="X990" s="21"/>
      <c r="Y990" s="21"/>
    </row>
    <row r="991" spans="21:25">
      <c r="U991" s="21"/>
      <c r="V991" s="21"/>
      <c r="X991" s="21"/>
      <c r="Y991" s="21"/>
    </row>
    <row r="992" spans="21:25">
      <c r="U992" s="21"/>
      <c r="V992" s="21"/>
      <c r="X992" s="21"/>
      <c r="Y992" s="21"/>
    </row>
    <row r="993" spans="21:25">
      <c r="U993" s="21"/>
      <c r="V993" s="21"/>
      <c r="X993" s="21"/>
      <c r="Y993" s="21"/>
    </row>
    <row r="994" spans="21:25">
      <c r="U994" s="21"/>
      <c r="V994" s="21"/>
      <c r="X994" s="21"/>
      <c r="Y994" s="21"/>
    </row>
    <row r="995" spans="21:25">
      <c r="U995" s="21"/>
      <c r="V995" s="21"/>
      <c r="X995" s="21"/>
      <c r="Y995" s="21"/>
    </row>
    <row r="996" spans="21:25">
      <c r="U996" s="21"/>
      <c r="V996" s="21"/>
      <c r="X996" s="21"/>
      <c r="Y996" s="21"/>
    </row>
    <row r="997" spans="21:25">
      <c r="U997" s="21"/>
      <c r="V997" s="21"/>
      <c r="X997" s="21"/>
      <c r="Y997" s="21"/>
    </row>
    <row r="998" spans="21:25">
      <c r="U998" s="21"/>
      <c r="V998" s="21"/>
      <c r="X998" s="21"/>
      <c r="Y998" s="21"/>
    </row>
    <row r="999" spans="21:25">
      <c r="U999" s="21"/>
      <c r="V999" s="21"/>
      <c r="X999" s="21"/>
      <c r="Y999" s="21"/>
    </row>
    <row r="1000" spans="21:25">
      <c r="U1000" s="21"/>
      <c r="V1000" s="21"/>
      <c r="X1000" s="21"/>
      <c r="Y1000" s="21"/>
    </row>
    <row r="1001" spans="21:25">
      <c r="U1001" s="21"/>
      <c r="V1001" s="21"/>
      <c r="X1001" s="21"/>
      <c r="Y1001" s="21"/>
    </row>
    <row r="1002" spans="21:25">
      <c r="U1002" s="21"/>
      <c r="V1002" s="21"/>
      <c r="X1002" s="21"/>
      <c r="Y1002" s="21"/>
    </row>
    <row r="1003" spans="21:25">
      <c r="U1003" s="21"/>
      <c r="V1003" s="21"/>
      <c r="X1003" s="21"/>
      <c r="Y1003" s="21"/>
    </row>
    <row r="1004" spans="21:25">
      <c r="U1004" s="21"/>
      <c r="V1004" s="21"/>
      <c r="X1004" s="21"/>
      <c r="Y1004" s="21"/>
    </row>
    <row r="1005" spans="21:25">
      <c r="U1005" s="21"/>
      <c r="V1005" s="21"/>
      <c r="X1005" s="21"/>
      <c r="Y1005" s="21"/>
    </row>
    <row r="1006" spans="21:25">
      <c r="U1006" s="21"/>
      <c r="V1006" s="21"/>
      <c r="X1006" s="21"/>
      <c r="Y1006" s="21"/>
    </row>
    <row r="1007" spans="21:25">
      <c r="U1007" s="21"/>
      <c r="V1007" s="21"/>
      <c r="X1007" s="21"/>
      <c r="Y1007" s="21"/>
    </row>
    <row r="1008" spans="21:25">
      <c r="U1008" s="21"/>
      <c r="V1008" s="21"/>
      <c r="X1008" s="21"/>
      <c r="Y1008" s="21"/>
    </row>
    <row r="1009" spans="21:25">
      <c r="U1009" s="21"/>
      <c r="V1009" s="21"/>
      <c r="X1009" s="21"/>
      <c r="Y1009" s="21"/>
    </row>
    <row r="1010" spans="21:25">
      <c r="U1010" s="21"/>
      <c r="V1010" s="21"/>
      <c r="X1010" s="21"/>
      <c r="Y1010" s="21"/>
    </row>
    <row r="1011" spans="21:25">
      <c r="U1011" s="21"/>
      <c r="V1011" s="21"/>
      <c r="X1011" s="21"/>
      <c r="Y1011" s="21"/>
    </row>
    <row r="1012" spans="21:25">
      <c r="U1012" s="21"/>
      <c r="V1012" s="21"/>
      <c r="X1012" s="21"/>
      <c r="Y1012" s="21"/>
    </row>
    <row r="1013" spans="21:25">
      <c r="U1013" s="21"/>
      <c r="V1013" s="21"/>
      <c r="X1013" s="21"/>
      <c r="Y1013" s="21"/>
    </row>
    <row r="1014" spans="21:25">
      <c r="U1014" s="21"/>
      <c r="V1014" s="21"/>
      <c r="X1014" s="21"/>
      <c r="Y1014" s="21"/>
    </row>
    <row r="1015" spans="21:25">
      <c r="U1015" s="21"/>
      <c r="V1015" s="21"/>
      <c r="X1015" s="21"/>
      <c r="Y1015" s="21"/>
    </row>
    <row r="1016" spans="21:25">
      <c r="U1016" s="21"/>
      <c r="V1016" s="21"/>
      <c r="X1016" s="21"/>
      <c r="Y1016" s="21"/>
    </row>
    <row r="1017" spans="21:25">
      <c r="U1017" s="21"/>
      <c r="V1017" s="21"/>
      <c r="X1017" s="21"/>
      <c r="Y1017" s="21"/>
    </row>
    <row r="1018" spans="21:25">
      <c r="U1018" s="21"/>
      <c r="V1018" s="21"/>
      <c r="X1018" s="21"/>
      <c r="Y1018" s="21"/>
    </row>
    <row r="1019" spans="21:25">
      <c r="U1019" s="21"/>
      <c r="V1019" s="21"/>
      <c r="X1019" s="21"/>
      <c r="Y1019" s="21"/>
    </row>
    <row r="1020" spans="21:25">
      <c r="U1020" s="21"/>
      <c r="V1020" s="21"/>
      <c r="X1020" s="21"/>
      <c r="Y1020" s="21"/>
    </row>
    <row r="1021" spans="21:25">
      <c r="U1021" s="21"/>
      <c r="V1021" s="21"/>
      <c r="X1021" s="21"/>
      <c r="Y1021" s="21"/>
    </row>
    <row r="1022" spans="21:25">
      <c r="U1022" s="21"/>
      <c r="V1022" s="21"/>
      <c r="X1022" s="21"/>
      <c r="Y1022" s="21"/>
    </row>
    <row r="1023" spans="21:25">
      <c r="U1023" s="21"/>
      <c r="V1023" s="21"/>
      <c r="X1023" s="21"/>
      <c r="Y1023" s="21"/>
    </row>
    <row r="1024" spans="21:25">
      <c r="U1024" s="21"/>
      <c r="V1024" s="21"/>
      <c r="X1024" s="21"/>
      <c r="Y1024" s="21"/>
    </row>
    <row r="1025" spans="21:25">
      <c r="U1025" s="21"/>
      <c r="V1025" s="21"/>
      <c r="X1025" s="21"/>
      <c r="Y1025" s="21"/>
    </row>
    <row r="1026" spans="21:25">
      <c r="U1026" s="21"/>
      <c r="V1026" s="21"/>
      <c r="X1026" s="21"/>
      <c r="Y1026" s="21"/>
    </row>
    <row r="1027" spans="21:25">
      <c r="V1027" s="20"/>
      <c r="X1027" s="21"/>
      <c r="Y1027" s="21"/>
    </row>
    <row r="1028" spans="21:25">
      <c r="V1028" s="20"/>
      <c r="X1028" s="21"/>
      <c r="Y1028" s="21"/>
    </row>
    <row r="1029" spans="21:25">
      <c r="V1029" s="20"/>
      <c r="X1029" s="21"/>
      <c r="Y1029" s="21"/>
    </row>
    <row r="1030" spans="21:25">
      <c r="V1030" s="20"/>
      <c r="X1030" s="21"/>
      <c r="Y1030" s="21"/>
    </row>
    <row r="1031" spans="21:25">
      <c r="V1031" s="20"/>
      <c r="X1031" s="21"/>
      <c r="Y1031" s="21"/>
    </row>
    <row r="1032" spans="21:25">
      <c r="V1032" s="20"/>
      <c r="X1032" s="21"/>
      <c r="Y1032" s="21"/>
    </row>
    <row r="1033" spans="21:25">
      <c r="V1033" s="20"/>
      <c r="X1033" s="21"/>
      <c r="Y1033" s="21"/>
    </row>
    <row r="1034" spans="21:25">
      <c r="V1034" s="20"/>
      <c r="X1034" s="21"/>
      <c r="Y1034" s="21"/>
    </row>
    <row r="1035" spans="21:25">
      <c r="V1035" s="20"/>
      <c r="X1035" s="21"/>
      <c r="Y1035" s="21"/>
    </row>
    <row r="1036" spans="21:25">
      <c r="V1036" s="20"/>
      <c r="X1036" s="21"/>
      <c r="Y1036" s="21"/>
    </row>
    <row r="1037" spans="21:25">
      <c r="V1037" s="20"/>
      <c r="X1037" s="21"/>
      <c r="Y1037" s="21"/>
    </row>
    <row r="1038" spans="21:25">
      <c r="V1038" s="20"/>
      <c r="X1038" s="21"/>
      <c r="Y1038" s="21"/>
    </row>
    <row r="1039" spans="21:25">
      <c r="V1039" s="20"/>
      <c r="X1039" s="21"/>
      <c r="Y1039" s="21"/>
    </row>
    <row r="1040" spans="21:25">
      <c r="V1040" s="20"/>
      <c r="X1040" s="21"/>
      <c r="Y1040" s="21"/>
    </row>
    <row r="1041" spans="22:25">
      <c r="V1041" s="20"/>
      <c r="X1041" s="21"/>
      <c r="Y1041" s="21"/>
    </row>
    <row r="1042" spans="22:25">
      <c r="V1042" s="20"/>
      <c r="X1042" s="21"/>
      <c r="Y1042" s="21"/>
    </row>
    <row r="1043" spans="22:25">
      <c r="V1043" s="20"/>
      <c r="X1043" s="21"/>
      <c r="Y1043" s="21"/>
    </row>
    <row r="1044" spans="22:25">
      <c r="V1044" s="20"/>
      <c r="X1044" s="21"/>
      <c r="Y1044" s="21"/>
    </row>
    <row r="1045" spans="22:25">
      <c r="V1045" s="20"/>
      <c r="X1045" s="21"/>
      <c r="Y1045" s="21"/>
    </row>
    <row r="1046" spans="22:25">
      <c r="V1046" s="20"/>
      <c r="X1046" s="21"/>
      <c r="Y1046" s="21"/>
    </row>
    <row r="1047" spans="22:25">
      <c r="V1047" s="20"/>
      <c r="X1047" s="21"/>
      <c r="Y1047" s="21"/>
    </row>
    <row r="1048" spans="22:25">
      <c r="V1048" s="20"/>
      <c r="X1048" s="21"/>
      <c r="Y1048" s="21"/>
    </row>
    <row r="1049" spans="22:25">
      <c r="V1049" s="20"/>
      <c r="X1049" s="21"/>
      <c r="Y1049" s="21"/>
    </row>
    <row r="1050" spans="22:25">
      <c r="V1050" s="20"/>
      <c r="X1050" s="21"/>
      <c r="Y1050" s="21"/>
    </row>
    <row r="1051" spans="22:25">
      <c r="V1051" s="20"/>
      <c r="X1051" s="21"/>
      <c r="Y1051" s="21"/>
    </row>
    <row r="1052" spans="22:25">
      <c r="V1052" s="20"/>
      <c r="X1052" s="21"/>
      <c r="Y1052" s="21"/>
    </row>
    <row r="1053" spans="22:25">
      <c r="V1053" s="20"/>
      <c r="X1053" s="21"/>
      <c r="Y1053" s="21"/>
    </row>
    <row r="1054" spans="22:25">
      <c r="V1054" s="20"/>
      <c r="X1054" s="21"/>
      <c r="Y1054" s="21"/>
    </row>
    <row r="1055" spans="22:25">
      <c r="V1055" s="20"/>
      <c r="X1055" s="21"/>
      <c r="Y1055" s="21"/>
    </row>
    <row r="1056" spans="22:25">
      <c r="V1056" s="20"/>
      <c r="X1056" s="21"/>
      <c r="Y1056" s="21"/>
    </row>
    <row r="1057" spans="22:25">
      <c r="V1057" s="20"/>
      <c r="X1057" s="21"/>
      <c r="Y1057" s="21"/>
    </row>
    <row r="1058" spans="22:25">
      <c r="V1058" s="20"/>
      <c r="X1058" s="21"/>
      <c r="Y1058" s="21"/>
    </row>
    <row r="1059" spans="22:25">
      <c r="V1059" s="20"/>
      <c r="X1059" s="21"/>
      <c r="Y1059" s="21"/>
    </row>
    <row r="1060" spans="22:25">
      <c r="V1060" s="20"/>
      <c r="X1060" s="21"/>
      <c r="Y1060" s="21"/>
    </row>
    <row r="1061" spans="22:25">
      <c r="V1061" s="20"/>
      <c r="X1061" s="21"/>
      <c r="Y1061" s="21"/>
    </row>
    <row r="1062" spans="22:25">
      <c r="V1062" s="20"/>
      <c r="X1062" s="21"/>
      <c r="Y1062" s="21"/>
    </row>
    <row r="1063" spans="22:25">
      <c r="V1063" s="20"/>
      <c r="X1063" s="21"/>
      <c r="Y1063" s="21"/>
    </row>
    <row r="1064" spans="22:25">
      <c r="V1064" s="20"/>
      <c r="X1064" s="21"/>
      <c r="Y1064" s="21"/>
    </row>
    <row r="1065" spans="22:25">
      <c r="V1065" s="20"/>
      <c r="X1065" s="21"/>
      <c r="Y1065" s="21"/>
    </row>
    <row r="1066" spans="22:25">
      <c r="V1066" s="20"/>
      <c r="X1066" s="21"/>
      <c r="Y1066" s="21"/>
    </row>
    <row r="1067" spans="22:25">
      <c r="V1067" s="20"/>
      <c r="X1067" s="21"/>
      <c r="Y1067" s="21"/>
    </row>
    <row r="1068" spans="22:25">
      <c r="V1068" s="20"/>
      <c r="X1068" s="21"/>
      <c r="Y1068" s="21"/>
    </row>
    <row r="1069" spans="22:25">
      <c r="V1069" s="20"/>
      <c r="X1069" s="21"/>
      <c r="Y1069" s="21"/>
    </row>
    <row r="1070" spans="22:25">
      <c r="V1070" s="20"/>
      <c r="X1070" s="21"/>
      <c r="Y1070" s="21"/>
    </row>
    <row r="1071" spans="22:25">
      <c r="V1071" s="20"/>
      <c r="X1071" s="21"/>
      <c r="Y1071" s="21"/>
    </row>
    <row r="1072" spans="22:25">
      <c r="V1072" s="20"/>
      <c r="X1072" s="21"/>
      <c r="Y1072" s="21"/>
    </row>
    <row r="1073" spans="22:25">
      <c r="V1073" s="20"/>
      <c r="X1073" s="21"/>
      <c r="Y1073" s="21"/>
    </row>
    <row r="1074" spans="22:25">
      <c r="V1074" s="20"/>
      <c r="X1074" s="21"/>
      <c r="Y1074" s="21"/>
    </row>
    <row r="1075" spans="22:25">
      <c r="V1075" s="20"/>
      <c r="X1075" s="21"/>
      <c r="Y1075" s="21"/>
    </row>
    <row r="1076" spans="22:25">
      <c r="V1076" s="20"/>
      <c r="X1076" s="21"/>
      <c r="Y1076" s="21"/>
    </row>
    <row r="1077" spans="22:25">
      <c r="V1077" s="20"/>
      <c r="X1077" s="21"/>
      <c r="Y1077" s="21"/>
    </row>
    <row r="1078" spans="22:25">
      <c r="V1078" s="20"/>
      <c r="X1078" s="21"/>
      <c r="Y1078" s="21"/>
    </row>
    <row r="1079" spans="22:25">
      <c r="V1079" s="20"/>
      <c r="X1079" s="21"/>
      <c r="Y1079" s="21"/>
    </row>
    <row r="1080" spans="22:25">
      <c r="V1080" s="20"/>
      <c r="X1080" s="21"/>
      <c r="Y1080" s="21"/>
    </row>
    <row r="1081" spans="22:25">
      <c r="V1081" s="20"/>
      <c r="X1081" s="21"/>
      <c r="Y1081" s="21"/>
    </row>
    <row r="1082" spans="22:25">
      <c r="V1082" s="20"/>
      <c r="X1082" s="21"/>
      <c r="Y1082" s="21"/>
    </row>
    <row r="1083" spans="22:25">
      <c r="V1083" s="20"/>
      <c r="X1083" s="21"/>
      <c r="Y1083" s="21"/>
    </row>
    <row r="1084" spans="22:25">
      <c r="V1084" s="20"/>
      <c r="X1084" s="21"/>
      <c r="Y1084" s="21"/>
    </row>
    <row r="1085" spans="22:25">
      <c r="V1085" s="20"/>
      <c r="X1085" s="21"/>
      <c r="Y1085" s="21"/>
    </row>
    <row r="1086" spans="22:25">
      <c r="V1086" s="20"/>
      <c r="X1086" s="21"/>
      <c r="Y1086" s="21"/>
    </row>
    <row r="1087" spans="22:25">
      <c r="V1087" s="20"/>
      <c r="X1087" s="21"/>
      <c r="Y1087" s="21"/>
    </row>
    <row r="1088" spans="22:25">
      <c r="V1088" s="20"/>
      <c r="X1088" s="21"/>
      <c r="Y1088" s="21"/>
    </row>
    <row r="1089" spans="22:25">
      <c r="V1089" s="20"/>
      <c r="X1089" s="21"/>
      <c r="Y1089" s="21"/>
    </row>
    <row r="1090" spans="22:25">
      <c r="V1090" s="20"/>
      <c r="X1090" s="21"/>
      <c r="Y1090" s="21"/>
    </row>
    <row r="1091" spans="22:25">
      <c r="V1091" s="20"/>
      <c r="X1091" s="21"/>
      <c r="Y1091" s="21"/>
    </row>
    <row r="1092" spans="22:25">
      <c r="V1092" s="20"/>
      <c r="X1092" s="21"/>
      <c r="Y1092" s="21"/>
    </row>
    <row r="1093" spans="22:25">
      <c r="V1093" s="20"/>
      <c r="X1093" s="21"/>
      <c r="Y1093" s="21"/>
    </row>
    <row r="1094" spans="22:25">
      <c r="V1094" s="20"/>
      <c r="X1094" s="21"/>
      <c r="Y1094" s="21"/>
    </row>
    <row r="1095" spans="22:25">
      <c r="V1095" s="20"/>
      <c r="X1095" s="21"/>
      <c r="Y1095" s="21"/>
    </row>
    <row r="1096" spans="22:25">
      <c r="V1096" s="20"/>
      <c r="X1096" s="21"/>
      <c r="Y1096" s="21"/>
    </row>
    <row r="1097" spans="22:25">
      <c r="V1097" s="20"/>
      <c r="X1097" s="21"/>
      <c r="Y1097" s="21"/>
    </row>
    <row r="1098" spans="22:25">
      <c r="V1098" s="20"/>
      <c r="X1098" s="21"/>
      <c r="Y1098" s="21"/>
    </row>
    <row r="1099" spans="22:25">
      <c r="V1099" s="20"/>
      <c r="X1099" s="21"/>
      <c r="Y1099" s="21"/>
    </row>
    <row r="1100" spans="22:25">
      <c r="V1100" s="20"/>
      <c r="X1100" s="21"/>
      <c r="Y1100" s="21"/>
    </row>
    <row r="1101" spans="22:25">
      <c r="V1101" s="20"/>
      <c r="X1101" s="21"/>
      <c r="Y1101" s="21"/>
    </row>
    <row r="1102" spans="22:25">
      <c r="V1102" s="20"/>
      <c r="X1102" s="21"/>
      <c r="Y1102" s="21"/>
    </row>
    <row r="1103" spans="22:25">
      <c r="V1103" s="20"/>
      <c r="X1103" s="21"/>
      <c r="Y1103" s="21"/>
    </row>
    <row r="1104" spans="22:25">
      <c r="V1104" s="20"/>
      <c r="X1104" s="21"/>
      <c r="Y1104" s="21"/>
    </row>
    <row r="1105" spans="22:25">
      <c r="V1105" s="20"/>
      <c r="X1105" s="21"/>
      <c r="Y1105" s="21"/>
    </row>
    <row r="1106" spans="22:25">
      <c r="V1106" s="20"/>
      <c r="X1106" s="21"/>
      <c r="Y1106" s="21"/>
    </row>
    <row r="1107" spans="22:25">
      <c r="V1107" s="20"/>
      <c r="X1107" s="21"/>
      <c r="Y1107" s="21"/>
    </row>
    <row r="1108" spans="22:25">
      <c r="V1108" s="20"/>
      <c r="X1108" s="21"/>
      <c r="Y1108" s="21"/>
    </row>
    <row r="1109" spans="22:25">
      <c r="V1109" s="20"/>
      <c r="X1109" s="21"/>
      <c r="Y1109" s="21"/>
    </row>
    <row r="1110" spans="22:25">
      <c r="V1110" s="20"/>
      <c r="X1110" s="21"/>
      <c r="Y1110" s="21"/>
    </row>
    <row r="1111" spans="22:25">
      <c r="V1111" s="20"/>
      <c r="X1111" s="21"/>
      <c r="Y1111" s="21"/>
    </row>
    <row r="1112" spans="22:25">
      <c r="V1112" s="20"/>
      <c r="X1112" s="21"/>
      <c r="Y1112" s="21"/>
    </row>
    <row r="1113" spans="22:25">
      <c r="V1113" s="20"/>
      <c r="X1113" s="21"/>
      <c r="Y1113" s="21"/>
    </row>
    <row r="1114" spans="22:25">
      <c r="V1114" s="20"/>
      <c r="X1114" s="21"/>
      <c r="Y1114" s="21"/>
    </row>
    <row r="1115" spans="22:25">
      <c r="V1115" s="20"/>
      <c r="X1115" s="21"/>
      <c r="Y1115" s="21"/>
    </row>
    <row r="1116" spans="22:25">
      <c r="V1116" s="20"/>
      <c r="X1116" s="21"/>
      <c r="Y1116" s="21"/>
    </row>
    <row r="1117" spans="22:25">
      <c r="V1117" s="20"/>
      <c r="X1117" s="21"/>
      <c r="Y1117" s="21"/>
    </row>
    <row r="1118" spans="22:25">
      <c r="V1118" s="20"/>
      <c r="X1118" s="21"/>
      <c r="Y1118" s="21"/>
    </row>
    <row r="1119" spans="22:25">
      <c r="V1119" s="20"/>
      <c r="X1119" s="21"/>
      <c r="Y1119" s="21"/>
    </row>
    <row r="1120" spans="22:25">
      <c r="V1120" s="20"/>
      <c r="X1120" s="21"/>
      <c r="Y1120" s="21"/>
    </row>
    <row r="1121" spans="22:25">
      <c r="V1121" s="20"/>
      <c r="X1121" s="21"/>
      <c r="Y1121" s="21"/>
    </row>
    <row r="1122" spans="22:25">
      <c r="V1122" s="20"/>
      <c r="X1122" s="21"/>
      <c r="Y1122" s="21"/>
    </row>
    <row r="1123" spans="22:25">
      <c r="V1123" s="20"/>
      <c r="X1123" s="21"/>
      <c r="Y1123" s="21"/>
    </row>
    <row r="1124" spans="22:25">
      <c r="V1124" s="20"/>
      <c r="X1124" s="21"/>
      <c r="Y1124" s="21"/>
    </row>
    <row r="1125" spans="22:25">
      <c r="V1125" s="20"/>
      <c r="X1125" s="21"/>
      <c r="Y1125" s="21"/>
    </row>
    <row r="1126" spans="22:25">
      <c r="V1126" s="20"/>
      <c r="X1126" s="21"/>
      <c r="Y1126" s="21"/>
    </row>
    <row r="1127" spans="22:25">
      <c r="V1127" s="20"/>
      <c r="X1127" s="21"/>
      <c r="Y1127" s="21"/>
    </row>
    <row r="1128" spans="22:25">
      <c r="V1128" s="20"/>
      <c r="X1128" s="21"/>
      <c r="Y1128" s="21"/>
    </row>
    <row r="1129" spans="22:25">
      <c r="V1129" s="20"/>
      <c r="X1129" s="21"/>
      <c r="Y1129" s="21"/>
    </row>
    <row r="1130" spans="22:25">
      <c r="V1130" s="20"/>
      <c r="X1130" s="21"/>
      <c r="Y1130" s="21"/>
    </row>
    <row r="1131" spans="22:25">
      <c r="V1131" s="20"/>
      <c r="X1131" s="21"/>
      <c r="Y1131" s="21"/>
    </row>
    <row r="1132" spans="22:25">
      <c r="V1132" s="20"/>
      <c r="X1132" s="21"/>
      <c r="Y1132" s="21"/>
    </row>
    <row r="1133" spans="22:25">
      <c r="V1133" s="20"/>
      <c r="X1133" s="21"/>
      <c r="Y1133" s="21"/>
    </row>
    <row r="1134" spans="22:25">
      <c r="V1134" s="20"/>
      <c r="X1134" s="21"/>
      <c r="Y1134" s="21"/>
    </row>
    <row r="1135" spans="22:25">
      <c r="V1135" s="20"/>
      <c r="X1135" s="21"/>
      <c r="Y1135" s="21"/>
    </row>
    <row r="1136" spans="22:25">
      <c r="V1136" s="20"/>
      <c r="X1136" s="21"/>
      <c r="Y1136" s="21"/>
    </row>
    <row r="1137" spans="22:25">
      <c r="V1137" s="20"/>
      <c r="X1137" s="21"/>
      <c r="Y1137" s="21"/>
    </row>
    <row r="1138" spans="22:25">
      <c r="V1138" s="20"/>
      <c r="X1138" s="21"/>
      <c r="Y1138" s="21"/>
    </row>
    <row r="1139" spans="22:25">
      <c r="V1139" s="20"/>
      <c r="X1139" s="21"/>
      <c r="Y1139" s="21"/>
    </row>
    <row r="1140" spans="22:25">
      <c r="V1140" s="20"/>
      <c r="X1140" s="21"/>
      <c r="Y1140" s="21"/>
    </row>
    <row r="1141" spans="22:25">
      <c r="V1141" s="20"/>
      <c r="X1141" s="21"/>
      <c r="Y1141" s="21"/>
    </row>
    <row r="1142" spans="22:25">
      <c r="V1142" s="20"/>
      <c r="X1142" s="21"/>
      <c r="Y1142" s="21"/>
    </row>
    <row r="1143" spans="22:25">
      <c r="V1143" s="20"/>
      <c r="X1143" s="21"/>
      <c r="Y1143" s="21"/>
    </row>
    <row r="1144" spans="22:25">
      <c r="V1144" s="20"/>
      <c r="X1144" s="21"/>
      <c r="Y1144" s="21"/>
    </row>
    <row r="1145" spans="22:25">
      <c r="V1145" s="20"/>
      <c r="X1145" s="21"/>
      <c r="Y1145" s="21"/>
    </row>
    <row r="1146" spans="22:25">
      <c r="V1146" s="20"/>
      <c r="X1146" s="21"/>
      <c r="Y1146" s="21"/>
    </row>
    <row r="1147" spans="22:25">
      <c r="V1147" s="20"/>
      <c r="X1147" s="21"/>
      <c r="Y1147" s="21"/>
    </row>
    <row r="1148" spans="22:25">
      <c r="V1148" s="20"/>
      <c r="X1148" s="21"/>
      <c r="Y1148" s="21"/>
    </row>
    <row r="1149" spans="22:25">
      <c r="V1149" s="20"/>
      <c r="X1149" s="21"/>
      <c r="Y1149" s="21"/>
    </row>
    <row r="1150" spans="22:25">
      <c r="V1150" s="20"/>
      <c r="X1150" s="21"/>
      <c r="Y1150" s="21"/>
    </row>
    <row r="1151" spans="22:25">
      <c r="V1151" s="20"/>
      <c r="X1151" s="21"/>
      <c r="Y1151" s="21"/>
    </row>
    <row r="1152" spans="22:25">
      <c r="V1152" s="20"/>
      <c r="X1152" s="21"/>
      <c r="Y1152" s="21"/>
    </row>
    <row r="1153" spans="22:25">
      <c r="V1153" s="20"/>
      <c r="X1153" s="21"/>
      <c r="Y1153" s="21"/>
    </row>
    <row r="1154" spans="22:25">
      <c r="V1154" s="20"/>
      <c r="X1154" s="21"/>
      <c r="Y1154" s="21"/>
    </row>
    <row r="1155" spans="22:25">
      <c r="V1155" s="20"/>
      <c r="X1155" s="21"/>
      <c r="Y1155" s="21"/>
    </row>
    <row r="1156" spans="22:25">
      <c r="V1156" s="20"/>
      <c r="X1156" s="21"/>
      <c r="Y1156" s="21"/>
    </row>
    <row r="1157" spans="22:25">
      <c r="V1157" s="20"/>
      <c r="X1157" s="21"/>
      <c r="Y1157" s="21"/>
    </row>
    <row r="1158" spans="22:25">
      <c r="V1158" s="20"/>
      <c r="X1158" s="21"/>
      <c r="Y1158" s="21"/>
    </row>
    <row r="1159" spans="22:25">
      <c r="V1159" s="20"/>
      <c r="X1159" s="21"/>
      <c r="Y1159" s="21"/>
    </row>
    <row r="1160" spans="22:25">
      <c r="V1160" s="20"/>
      <c r="X1160" s="21"/>
      <c r="Y1160" s="21"/>
    </row>
    <row r="1161" spans="22:25">
      <c r="V1161" s="20"/>
      <c r="X1161" s="21"/>
      <c r="Y1161" s="21"/>
    </row>
    <row r="1162" spans="22:25">
      <c r="V1162" s="20"/>
      <c r="X1162" s="21"/>
      <c r="Y1162" s="21"/>
    </row>
    <row r="1163" spans="22:25">
      <c r="V1163" s="20"/>
      <c r="X1163" s="21"/>
      <c r="Y1163" s="21"/>
    </row>
    <row r="1164" spans="22:25">
      <c r="V1164" s="20"/>
      <c r="X1164" s="21"/>
      <c r="Y1164" s="21"/>
    </row>
    <row r="1165" spans="22:25">
      <c r="V1165" s="20"/>
      <c r="X1165" s="21"/>
      <c r="Y1165" s="21"/>
    </row>
    <row r="1166" spans="22:25">
      <c r="V1166" s="20"/>
      <c r="X1166" s="21"/>
      <c r="Y1166" s="21"/>
    </row>
    <row r="1167" spans="22:25">
      <c r="V1167" s="20"/>
      <c r="X1167" s="21"/>
      <c r="Y1167" s="21"/>
    </row>
    <row r="1168" spans="22:25">
      <c r="V1168" s="20"/>
      <c r="X1168" s="21"/>
      <c r="Y1168" s="21"/>
    </row>
    <row r="1169" spans="22:25">
      <c r="V1169" s="20"/>
      <c r="X1169" s="21"/>
      <c r="Y1169" s="21"/>
    </row>
    <row r="1170" spans="22:25">
      <c r="V1170" s="20"/>
      <c r="X1170" s="21"/>
      <c r="Y1170" s="21"/>
    </row>
    <row r="1171" spans="22:25">
      <c r="V1171" s="20"/>
      <c r="X1171" s="21"/>
      <c r="Y1171" s="21"/>
    </row>
    <row r="1172" spans="22:25">
      <c r="V1172" s="20"/>
      <c r="X1172" s="21"/>
      <c r="Y1172" s="21"/>
    </row>
    <row r="1173" spans="22:25">
      <c r="V1173" s="20"/>
      <c r="X1173" s="21"/>
      <c r="Y1173" s="21"/>
    </row>
    <row r="1174" spans="22:25">
      <c r="V1174" s="20"/>
      <c r="X1174" s="21"/>
      <c r="Y1174" s="21"/>
    </row>
    <row r="1175" spans="22:25">
      <c r="V1175" s="20"/>
      <c r="X1175" s="21"/>
      <c r="Y1175" s="21"/>
    </row>
    <row r="1176" spans="22:25">
      <c r="V1176" s="20"/>
      <c r="X1176" s="21"/>
      <c r="Y1176" s="21"/>
    </row>
    <row r="1177" spans="22:25">
      <c r="V1177" s="20"/>
      <c r="X1177" s="21"/>
      <c r="Y1177" s="21"/>
    </row>
    <row r="1178" spans="22:25">
      <c r="V1178" s="20"/>
      <c r="X1178" s="21"/>
      <c r="Y1178" s="21"/>
    </row>
    <row r="1179" spans="22:25">
      <c r="V1179" s="20"/>
      <c r="X1179" s="21"/>
      <c r="Y1179" s="21"/>
    </row>
    <row r="1180" spans="22:25">
      <c r="V1180" s="20"/>
      <c r="X1180" s="21"/>
      <c r="Y1180" s="21"/>
    </row>
    <row r="1181" spans="22:25">
      <c r="V1181" s="20"/>
      <c r="X1181" s="21"/>
      <c r="Y1181" s="21"/>
    </row>
    <row r="1182" spans="22:25">
      <c r="V1182" s="20"/>
      <c r="X1182" s="21"/>
      <c r="Y1182" s="21"/>
    </row>
    <row r="1183" spans="22:25">
      <c r="V1183" s="20"/>
      <c r="X1183" s="21"/>
      <c r="Y1183" s="21"/>
    </row>
    <row r="1184" spans="22:25">
      <c r="V1184" s="20"/>
      <c r="X1184" s="21"/>
      <c r="Y1184" s="21"/>
    </row>
    <row r="1185" spans="22:25">
      <c r="V1185" s="20"/>
      <c r="X1185" s="21"/>
      <c r="Y1185" s="21"/>
    </row>
  </sheetData>
  <mergeCells count="10">
    <mergeCell ref="A1:A5"/>
    <mergeCell ref="B1:B3"/>
    <mergeCell ref="B5:B6"/>
    <mergeCell ref="A521:C521"/>
    <mergeCell ref="A7:V8"/>
    <mergeCell ref="C5:V6"/>
    <mergeCell ref="C1:V1"/>
    <mergeCell ref="C2:V2"/>
    <mergeCell ref="C3:V3"/>
    <mergeCell ref="C4:V4"/>
  </mergeCells>
  <printOptions horizontalCentered="1"/>
  <pageMargins left="0.51181102362204722" right="0.31496062992125984" top="0.51181102362204722" bottom="0.31496062992125984" header="0.31496062992125984" footer="0.31496062992125984"/>
  <pageSetup paperSize="9" scale="42" orientation="landscape" r:id="rId1"/>
  <legacyDrawing r:id="rId2"/>
  <oleObjects>
    <oleObject progId="Word.Picture.8" shapeId="31745" r:id="rId3"/>
  </oleObjects>
</worksheet>
</file>

<file path=xl/worksheets/sheet4.xml><?xml version="1.0" encoding="utf-8"?>
<worksheet xmlns="http://schemas.openxmlformats.org/spreadsheetml/2006/main" xmlns:r="http://schemas.openxmlformats.org/officeDocument/2006/relationships">
  <sheetPr>
    <tabColor rgb="FFFFFF00"/>
  </sheetPr>
  <dimension ref="A1:U51"/>
  <sheetViews>
    <sheetView view="pageBreakPreview" topLeftCell="B25" workbookViewId="0">
      <selection activeCell="D20" sqref="D20"/>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10.28515625" style="82" bestFit="1" customWidth="1"/>
    <col min="6" max="6" width="15" style="83" customWidth="1"/>
    <col min="7" max="7" width="14.7109375" style="83" customWidth="1"/>
    <col min="8" max="8" width="10.85546875" style="82" bestFit="1" customWidth="1"/>
    <col min="9" max="9" width="12.7109375" style="864" bestFit="1" customWidth="1"/>
    <col min="10" max="16384" width="9.140625" style="82"/>
  </cols>
  <sheetData>
    <row r="1" spans="1:15" ht="12" thickBot="1">
      <c r="A1" s="903"/>
      <c r="B1" s="902" t="s">
        <v>947</v>
      </c>
      <c r="C1" s="917" t="s">
        <v>154</v>
      </c>
      <c r="D1" s="917"/>
      <c r="E1" s="917"/>
      <c r="F1" s="917"/>
      <c r="G1" s="917"/>
    </row>
    <row r="2" spans="1:15" ht="12" thickBot="1">
      <c r="A2" s="903"/>
      <c r="B2" s="902"/>
      <c r="C2" s="917" t="s">
        <v>945</v>
      </c>
      <c r="D2" s="917"/>
      <c r="E2" s="917"/>
      <c r="F2" s="917"/>
      <c r="G2" s="917"/>
    </row>
    <row r="3" spans="1:15" ht="12" thickBot="1">
      <c r="A3" s="903"/>
      <c r="B3" s="902"/>
      <c r="C3" s="917" t="s">
        <v>946</v>
      </c>
      <c r="D3" s="917"/>
      <c r="E3" s="917"/>
      <c r="F3" s="917"/>
      <c r="G3" s="917"/>
    </row>
    <row r="4" spans="1:15" ht="13.5" thickBot="1">
      <c r="A4" s="903"/>
      <c r="B4" s="549" t="s">
        <v>948</v>
      </c>
      <c r="C4" s="917" t="s">
        <v>722</v>
      </c>
      <c r="D4" s="917"/>
      <c r="E4" s="917"/>
      <c r="F4" s="917"/>
      <c r="G4" s="917"/>
    </row>
    <row r="5" spans="1:15" ht="33" customHeight="1" thickBot="1">
      <c r="A5" s="903"/>
      <c r="B5" s="550" t="s">
        <v>949</v>
      </c>
      <c r="C5" s="909" t="s">
        <v>1112</v>
      </c>
      <c r="D5" s="910"/>
      <c r="E5" s="910"/>
      <c r="F5" s="910"/>
      <c r="G5" s="911"/>
    </row>
    <row r="6" spans="1:15" ht="12" thickBot="1">
      <c r="B6" s="85"/>
      <c r="C6" s="86"/>
      <c r="D6" s="86"/>
      <c r="E6" s="85"/>
      <c r="F6" s="535" t="s">
        <v>1185</v>
      </c>
    </row>
    <row r="7" spans="1:15" s="95" customFormat="1" ht="12" thickBot="1">
      <c r="A7" s="87"/>
      <c r="B7" s="88"/>
      <c r="C7" s="89"/>
      <c r="D7" s="90"/>
      <c r="E7" s="91"/>
      <c r="F7" s="524" t="s">
        <v>968</v>
      </c>
      <c r="G7" s="93"/>
      <c r="I7" s="182"/>
    </row>
    <row r="8" spans="1:15" ht="12" thickBot="1">
      <c r="A8" s="96"/>
      <c r="B8" s="97"/>
      <c r="C8" s="98"/>
      <c r="D8" s="98"/>
      <c r="E8" s="98"/>
      <c r="F8" s="99"/>
      <c r="G8" s="100"/>
    </row>
    <row r="9" spans="1:15" s="95" customFormat="1" ht="12" thickBot="1">
      <c r="A9" s="908"/>
      <c r="B9" s="908"/>
      <c r="C9" s="908"/>
      <c r="D9" s="101" t="s">
        <v>726</v>
      </c>
      <c r="E9" s="101" t="s">
        <v>727</v>
      </c>
      <c r="F9" s="92" t="s">
        <v>728</v>
      </c>
      <c r="G9" s="92" t="s">
        <v>729</v>
      </c>
      <c r="H9" s="517"/>
      <c r="I9" s="182"/>
    </row>
    <row r="10" spans="1:15" ht="12" thickBot="1">
      <c r="A10" s="755" t="s">
        <v>730</v>
      </c>
      <c r="B10" s="756" t="s">
        <v>731</v>
      </c>
      <c r="C10" s="325" t="s">
        <v>732</v>
      </c>
      <c r="D10" s="755" t="s">
        <v>733</v>
      </c>
      <c r="E10" s="757" t="s">
        <v>734</v>
      </c>
      <c r="F10" s="758">
        <f>G25</f>
        <v>52520.239999999991</v>
      </c>
      <c r="G10" s="759">
        <f>TRUNC(D10*F10,2)</f>
        <v>630242.88</v>
      </c>
      <c r="H10" s="298"/>
    </row>
    <row r="11" spans="1:15">
      <c r="A11" s="393"/>
      <c r="B11" s="522"/>
      <c r="C11" s="86"/>
      <c r="D11" s="393"/>
      <c r="E11" s="536" t="s">
        <v>983</v>
      </c>
      <c r="F11" s="537">
        <f>TRUNC(F10*1.245,2)</f>
        <v>65387.69</v>
      </c>
      <c r="G11" s="538"/>
    </row>
    <row r="12" spans="1:15" ht="12" thickBot="1">
      <c r="A12" s="523"/>
      <c r="B12" s="522"/>
      <c r="C12" s="86"/>
      <c r="D12" s="523"/>
      <c r="E12" s="897" t="s">
        <v>984</v>
      </c>
      <c r="F12" s="897"/>
      <c r="G12" s="539">
        <f>TRUNC(F11*D10,2)</f>
        <v>784652.28</v>
      </c>
    </row>
    <row r="13" spans="1:15" s="109" customFormat="1" ht="12" thickBot="1">
      <c r="A13" s="102"/>
      <c r="B13" s="103"/>
      <c r="C13" s="103"/>
      <c r="D13" s="104"/>
      <c r="E13" s="105"/>
      <c r="F13" s="106"/>
      <c r="G13" s="518"/>
      <c r="H13" s="107"/>
      <c r="I13" s="865"/>
      <c r="J13" s="108"/>
      <c r="K13" s="108"/>
      <c r="L13" s="108"/>
      <c r="O13" s="108"/>
    </row>
    <row r="14" spans="1:15" s="109" customFormat="1">
      <c r="A14" s="912" t="s">
        <v>735</v>
      </c>
      <c r="B14" s="110" t="s">
        <v>736</v>
      </c>
      <c r="C14" s="110" t="s">
        <v>737</v>
      </c>
      <c r="D14" s="110" t="s">
        <v>726</v>
      </c>
      <c r="E14" s="110" t="s">
        <v>727</v>
      </c>
      <c r="F14" s="111" t="s">
        <v>728</v>
      </c>
      <c r="G14" s="111" t="s">
        <v>729</v>
      </c>
      <c r="H14" s="107"/>
      <c r="I14" s="865"/>
      <c r="J14" s="108"/>
      <c r="K14" s="108"/>
      <c r="L14" s="108"/>
      <c r="O14" s="108"/>
    </row>
    <row r="15" spans="1:15" s="109" customFormat="1">
      <c r="A15" s="913"/>
      <c r="B15" s="112" t="s">
        <v>1037</v>
      </c>
      <c r="C15" s="113" t="s">
        <v>1038</v>
      </c>
      <c r="D15" s="114">
        <v>176</v>
      </c>
      <c r="E15" s="115" t="s">
        <v>738</v>
      </c>
      <c r="F15" s="116">
        <v>21.26</v>
      </c>
      <c r="G15" s="117">
        <f>TRUNC(D15*F15,2)</f>
        <v>3741.76</v>
      </c>
      <c r="H15" s="107"/>
      <c r="I15" s="865"/>
      <c r="J15" s="108"/>
      <c r="K15" s="108"/>
      <c r="L15" s="108"/>
      <c r="O15" s="108"/>
    </row>
    <row r="16" spans="1:15" s="109" customFormat="1">
      <c r="A16" s="913"/>
      <c r="B16" s="112" t="s">
        <v>1039</v>
      </c>
      <c r="C16" s="113" t="s">
        <v>1040</v>
      </c>
      <c r="D16" s="114">
        <v>176</v>
      </c>
      <c r="E16" s="115" t="s">
        <v>738</v>
      </c>
      <c r="F16" s="116">
        <v>14.32</v>
      </c>
      <c r="G16" s="117">
        <f t="shared" ref="G16:G24" si="0">TRUNC(D16*F16,2)</f>
        <v>2520.3200000000002</v>
      </c>
      <c r="H16" s="107"/>
      <c r="I16" s="865"/>
      <c r="J16" s="108"/>
      <c r="K16" s="108"/>
      <c r="L16" s="108"/>
      <c r="O16" s="108"/>
    </row>
    <row r="17" spans="1:15" s="109" customFormat="1">
      <c r="A17" s="913"/>
      <c r="B17" s="112" t="s">
        <v>971</v>
      </c>
      <c r="C17" s="113" t="s">
        <v>972</v>
      </c>
      <c r="D17" s="114">
        <v>176</v>
      </c>
      <c r="E17" s="115" t="s">
        <v>738</v>
      </c>
      <c r="F17" s="116">
        <v>22.7</v>
      </c>
      <c r="G17" s="117">
        <f t="shared" si="0"/>
        <v>3995.2</v>
      </c>
      <c r="H17" s="107"/>
      <c r="I17" s="865"/>
      <c r="J17" s="108"/>
      <c r="K17" s="108"/>
      <c r="L17" s="108"/>
      <c r="O17" s="108"/>
    </row>
    <row r="18" spans="1:15" s="109" customFormat="1">
      <c r="A18" s="913"/>
      <c r="B18" s="112" t="s">
        <v>973</v>
      </c>
      <c r="C18" s="113" t="s">
        <v>978</v>
      </c>
      <c r="D18" s="114">
        <v>176</v>
      </c>
      <c r="E18" s="115" t="s">
        <v>738</v>
      </c>
      <c r="F18" s="116">
        <v>17.57</v>
      </c>
      <c r="G18" s="117">
        <f t="shared" si="0"/>
        <v>3092.32</v>
      </c>
      <c r="H18" s="107"/>
      <c r="I18" s="865"/>
      <c r="J18" s="108"/>
      <c r="K18" s="108"/>
      <c r="L18" s="108"/>
      <c r="O18" s="108"/>
    </row>
    <row r="19" spans="1:15" s="109" customFormat="1">
      <c r="A19" s="914"/>
      <c r="B19" s="112" t="s">
        <v>1041</v>
      </c>
      <c r="C19" s="113" t="s">
        <v>1042</v>
      </c>
      <c r="D19" s="114">
        <v>176</v>
      </c>
      <c r="E19" s="115" t="s">
        <v>738</v>
      </c>
      <c r="F19" s="116">
        <v>27.34</v>
      </c>
      <c r="G19" s="117">
        <f t="shared" si="0"/>
        <v>4811.84</v>
      </c>
      <c r="H19" s="107"/>
      <c r="I19" s="865"/>
      <c r="J19" s="108"/>
      <c r="K19" s="108"/>
      <c r="L19" s="108"/>
      <c r="O19" s="108"/>
    </row>
    <row r="20" spans="1:15" s="109" customFormat="1">
      <c r="A20" s="914"/>
      <c r="B20" s="112" t="s">
        <v>974</v>
      </c>
      <c r="C20" s="113" t="s">
        <v>979</v>
      </c>
      <c r="D20" s="114">
        <v>176</v>
      </c>
      <c r="E20" s="115" t="s">
        <v>738</v>
      </c>
      <c r="F20" s="116">
        <v>30.64</v>
      </c>
      <c r="G20" s="117">
        <f t="shared" si="0"/>
        <v>5392.64</v>
      </c>
      <c r="H20" s="107"/>
      <c r="I20" s="865"/>
      <c r="J20" s="108"/>
      <c r="K20" s="108"/>
      <c r="L20" s="108"/>
      <c r="O20" s="108"/>
    </row>
    <row r="21" spans="1:15" s="109" customFormat="1" ht="22.5">
      <c r="A21" s="914"/>
      <c r="B21" s="112" t="s">
        <v>975</v>
      </c>
      <c r="C21" s="113" t="s">
        <v>980</v>
      </c>
      <c r="D21" s="114">
        <v>48</v>
      </c>
      <c r="E21" s="115" t="s">
        <v>738</v>
      </c>
      <c r="F21" s="116">
        <v>134.86000000000001</v>
      </c>
      <c r="G21" s="117">
        <f t="shared" si="0"/>
        <v>6473.28</v>
      </c>
      <c r="H21" s="107"/>
      <c r="I21" s="865"/>
      <c r="J21" s="108"/>
      <c r="K21" s="108"/>
      <c r="L21" s="108"/>
      <c r="O21" s="108"/>
    </row>
    <row r="22" spans="1:15" s="109" customFormat="1" ht="15" customHeight="1">
      <c r="A22" s="914"/>
      <c r="B22" s="112" t="s">
        <v>976</v>
      </c>
      <c r="C22" s="113" t="s">
        <v>981</v>
      </c>
      <c r="D22" s="114">
        <v>176</v>
      </c>
      <c r="E22" s="115" t="s">
        <v>738</v>
      </c>
      <c r="F22" s="116">
        <v>28.88</v>
      </c>
      <c r="G22" s="117">
        <f t="shared" si="0"/>
        <v>5082.88</v>
      </c>
      <c r="H22" s="107"/>
      <c r="I22" s="865"/>
      <c r="J22" s="108"/>
      <c r="K22" s="108"/>
      <c r="L22" s="108"/>
      <c r="O22" s="108"/>
    </row>
    <row r="23" spans="1:15" s="109" customFormat="1">
      <c r="A23" s="914"/>
      <c r="B23" s="112" t="s">
        <v>977</v>
      </c>
      <c r="C23" s="113" t="s">
        <v>982</v>
      </c>
      <c r="D23" s="114">
        <v>48</v>
      </c>
      <c r="E23" s="115" t="s">
        <v>738</v>
      </c>
      <c r="F23" s="118">
        <v>33.08</v>
      </c>
      <c r="G23" s="117">
        <f t="shared" si="0"/>
        <v>1587.84</v>
      </c>
      <c r="H23" s="107"/>
      <c r="I23" s="865"/>
      <c r="J23" s="108"/>
      <c r="K23" s="108"/>
      <c r="L23" s="108"/>
      <c r="O23" s="108"/>
    </row>
    <row r="24" spans="1:15" s="109" customFormat="1" ht="34.5" thickBot="1">
      <c r="A24" s="914"/>
      <c r="B24" s="540" t="s">
        <v>1043</v>
      </c>
      <c r="C24" s="541" t="s">
        <v>1044</v>
      </c>
      <c r="D24" s="542">
        <v>4</v>
      </c>
      <c r="E24" s="543" t="s">
        <v>939</v>
      </c>
      <c r="F24" s="544">
        <v>3955.54</v>
      </c>
      <c r="G24" s="545">
        <f t="shared" si="0"/>
        <v>15822.16</v>
      </c>
      <c r="H24" s="107"/>
      <c r="I24" s="865"/>
      <c r="J24" s="108"/>
      <c r="K24" s="108"/>
      <c r="L24" s="108"/>
      <c r="O24" s="108"/>
    </row>
    <row r="25" spans="1:15" s="122" customFormat="1" ht="18" customHeight="1" thickBot="1">
      <c r="A25" s="915"/>
      <c r="B25" s="916" t="s">
        <v>721</v>
      </c>
      <c r="C25" s="916"/>
      <c r="D25" s="916"/>
      <c r="E25" s="916"/>
      <c r="F25" s="916"/>
      <c r="G25" s="546">
        <f>SUM(G15:G24)</f>
        <v>52520.239999999991</v>
      </c>
      <c r="H25" s="120"/>
      <c r="I25" s="866"/>
      <c r="J25" s="121"/>
      <c r="K25" s="121"/>
      <c r="L25" s="121"/>
      <c r="O25" s="121"/>
    </row>
    <row r="26" spans="1:15" s="122" customFormat="1" ht="18" customHeight="1" thickBot="1">
      <c r="A26" s="520"/>
      <c r="B26" s="521"/>
      <c r="C26" s="521"/>
      <c r="D26" s="898" t="s">
        <v>1111</v>
      </c>
      <c r="E26" s="899"/>
      <c r="F26" s="900"/>
      <c r="G26" s="546">
        <f>G12</f>
        <v>784652.28</v>
      </c>
      <c r="H26" s="120"/>
      <c r="I26" s="866"/>
      <c r="J26" s="121"/>
      <c r="K26" s="121"/>
      <c r="L26" s="121"/>
      <c r="O26" s="121"/>
    </row>
    <row r="27" spans="1:15" s="122" customFormat="1" ht="18" customHeight="1" thickBot="1">
      <c r="A27" s="520"/>
      <c r="B27" s="521"/>
      <c r="D27" s="898" t="s">
        <v>1110</v>
      </c>
      <c r="E27" s="899"/>
      <c r="F27" s="900"/>
      <c r="G27" s="185">
        <f>(' PLANILHA - ONE'!I54)-G26</f>
        <v>33178999.600000001</v>
      </c>
      <c r="H27" s="120"/>
      <c r="I27" s="866">
        <v>44618003.659999996</v>
      </c>
      <c r="J27" s="121"/>
      <c r="K27" s="121"/>
      <c r="L27" s="121"/>
      <c r="O27" s="121"/>
    </row>
    <row r="28" spans="1:15" s="109" customFormat="1" ht="18" customHeight="1" thickBot="1">
      <c r="A28" s="102"/>
      <c r="B28" s="123"/>
      <c r="C28" s="123"/>
      <c r="D28" s="898" t="s">
        <v>967</v>
      </c>
      <c r="E28" s="899"/>
      <c r="F28" s="900"/>
      <c r="G28" s="658">
        <f>G26/G27</f>
        <v>2.3649063849411543E-2</v>
      </c>
      <c r="H28" s="125"/>
      <c r="I28" s="865">
        <v>784652.28</v>
      </c>
      <c r="J28" s="868">
        <f>I28/I29</f>
        <v>1.7900805101524048E-2</v>
      </c>
      <c r="K28" s="108"/>
      <c r="L28" s="108"/>
      <c r="O28" s="108"/>
    </row>
    <row r="29" spans="1:15" s="139" customFormat="1" ht="16.5" thickBot="1">
      <c r="B29" s="519"/>
      <c r="C29" s="140"/>
      <c r="D29" s="140"/>
      <c r="E29" s="140"/>
      <c r="F29" s="140"/>
      <c r="G29" s="141"/>
      <c r="H29" s="142"/>
      <c r="I29" s="867">
        <f>I27-I28</f>
        <v>43833351.379999995</v>
      </c>
      <c r="J29" s="143"/>
      <c r="K29" s="143"/>
    </row>
    <row r="30" spans="1:15" s="95" customFormat="1" ht="12" thickBot="1">
      <c r="A30" s="908"/>
      <c r="B30" s="908"/>
      <c r="C30" s="908"/>
      <c r="D30" s="101" t="s">
        <v>726</v>
      </c>
      <c r="E30" s="101" t="s">
        <v>727</v>
      </c>
      <c r="F30" s="144" t="s">
        <v>728</v>
      </c>
      <c r="G30" s="144" t="s">
        <v>729</v>
      </c>
      <c r="H30" s="145"/>
      <c r="I30" s="155"/>
    </row>
    <row r="31" spans="1:15" s="139" customFormat="1" ht="79.5" thickBot="1">
      <c r="A31" s="760" t="s">
        <v>730</v>
      </c>
      <c r="B31" s="146" t="s">
        <v>743</v>
      </c>
      <c r="C31" s="147" t="s">
        <v>744</v>
      </c>
      <c r="D31" s="148">
        <f>D33</f>
        <v>17353</v>
      </c>
      <c r="E31" s="146" t="s">
        <v>727</v>
      </c>
      <c r="F31" s="761">
        <f>F46</f>
        <v>10.299999999999999</v>
      </c>
      <c r="G31" s="148">
        <f>TRUNC(D31*F31,2)</f>
        <v>178735.9</v>
      </c>
      <c r="H31" s="142"/>
      <c r="I31" s="867"/>
      <c r="J31" s="143"/>
      <c r="K31" s="143"/>
    </row>
    <row r="32" spans="1:15" s="139" customFormat="1" ht="16.5" thickBot="1">
      <c r="B32" s="149"/>
      <c r="C32" s="150"/>
      <c r="D32" s="151"/>
      <c r="E32" s="149"/>
      <c r="F32" s="150"/>
      <c r="G32" s="151"/>
      <c r="H32" s="142"/>
      <c r="I32" s="867"/>
      <c r="J32" s="143"/>
      <c r="K32" s="143"/>
    </row>
    <row r="33" spans="1:21" s="139" customFormat="1" ht="23.25" thickBot="1">
      <c r="B33" s="126" t="s">
        <v>740</v>
      </c>
      <c r="C33" s="147" t="s">
        <v>950</v>
      </c>
      <c r="D33" s="148">
        <f>D40</f>
        <v>17353</v>
      </c>
      <c r="E33" s="146" t="s">
        <v>745</v>
      </c>
      <c r="F33" s="150"/>
      <c r="G33" s="151"/>
      <c r="H33" s="142"/>
      <c r="I33" s="867"/>
      <c r="J33" s="143"/>
      <c r="K33" s="143"/>
    </row>
    <row r="34" spans="1:21" s="139" customFormat="1" ht="15.75">
      <c r="B34" s="762"/>
      <c r="C34" s="763"/>
      <c r="D34" s="764"/>
      <c r="E34" s="765"/>
      <c r="F34" s="150"/>
      <c r="G34" s="151"/>
      <c r="H34" s="142"/>
      <c r="I34" s="867"/>
      <c r="J34" s="143"/>
      <c r="K34" s="143"/>
    </row>
    <row r="35" spans="1:21" s="139" customFormat="1" ht="15.75">
      <c r="B35" s="762"/>
      <c r="C35" s="766" t="s">
        <v>1186</v>
      </c>
      <c r="D35" s="767">
        <f>'OBRAS - GERAL'!E521</f>
        <v>2386</v>
      </c>
      <c r="E35" s="765"/>
      <c r="F35" s="150"/>
      <c r="G35" s="151"/>
      <c r="H35" s="142"/>
      <c r="I35" s="867"/>
      <c r="J35" s="143"/>
      <c r="K35" s="143"/>
    </row>
    <row r="36" spans="1:21" s="139" customFormat="1" ht="15.75">
      <c r="B36" s="762"/>
      <c r="C36" s="766" t="s">
        <v>1188</v>
      </c>
      <c r="D36" s="767">
        <f>'LUM VS70 - LED - ONE'!D18</f>
        <v>4872</v>
      </c>
      <c r="E36" s="765"/>
      <c r="F36" s="150"/>
      <c r="G36" s="151"/>
      <c r="H36" s="142"/>
      <c r="I36" s="867"/>
      <c r="J36" s="143"/>
      <c r="K36" s="143"/>
    </row>
    <row r="37" spans="1:21" s="139" customFormat="1" ht="15.75">
      <c r="B37" s="762"/>
      <c r="C37" s="766" t="s">
        <v>1189</v>
      </c>
      <c r="D37" s="767">
        <f>'LUM VS100 - LED -ONE'!D18</f>
        <v>3927</v>
      </c>
      <c r="E37" s="765"/>
      <c r="F37" s="150"/>
      <c r="G37" s="151"/>
      <c r="H37" s="142"/>
      <c r="I37" s="867"/>
      <c r="J37" s="143"/>
      <c r="K37" s="143"/>
    </row>
    <row r="38" spans="1:21" s="139" customFormat="1" ht="15.75">
      <c r="B38" s="762"/>
      <c r="C38" s="766" t="s">
        <v>1190</v>
      </c>
      <c r="D38" s="767">
        <f>'LUM VS150 - LED -ONE'!D16</f>
        <v>4992</v>
      </c>
      <c r="E38" s="765"/>
      <c r="F38" s="150"/>
      <c r="G38" s="151"/>
      <c r="H38" s="142"/>
      <c r="I38" s="867"/>
      <c r="J38" s="143"/>
      <c r="K38" s="143"/>
    </row>
    <row r="39" spans="1:21" s="139" customFormat="1" ht="15.75">
      <c r="B39" s="762"/>
      <c r="C39" s="766" t="s">
        <v>1191</v>
      </c>
      <c r="D39" s="767">
        <f>'LUM VS250 - LED -ONE'!D17</f>
        <v>1176</v>
      </c>
      <c r="E39" s="765"/>
      <c r="F39" s="150"/>
      <c r="G39" s="151"/>
      <c r="H39" s="142"/>
      <c r="I39" s="867"/>
      <c r="J39" s="143"/>
      <c r="K39" s="143"/>
    </row>
    <row r="40" spans="1:21" s="139" customFormat="1" ht="15.75">
      <c r="B40" s="762"/>
      <c r="C40" s="768" t="s">
        <v>1187</v>
      </c>
      <c r="D40" s="769">
        <f>SUM(D35:D39)</f>
        <v>17353</v>
      </c>
      <c r="E40" s="765"/>
      <c r="F40" s="150"/>
      <c r="G40" s="151"/>
      <c r="H40" s="142"/>
      <c r="I40" s="867"/>
      <c r="J40" s="143"/>
      <c r="K40" s="143"/>
    </row>
    <row r="41" spans="1:21" s="95" customFormat="1" ht="12" thickBot="1">
      <c r="B41" s="124"/>
      <c r="C41" s="152"/>
      <c r="D41" s="153"/>
      <c r="E41" s="154"/>
      <c r="F41" s="155"/>
      <c r="G41" s="155"/>
      <c r="H41" s="145"/>
      <c r="I41" s="155"/>
      <c r="J41" s="145"/>
      <c r="K41" s="145"/>
      <c r="L41" s="145"/>
      <c r="M41" s="145"/>
      <c r="N41" s="145"/>
      <c r="O41" s="145"/>
      <c r="P41" s="145"/>
      <c r="Q41" s="145"/>
      <c r="R41" s="145"/>
      <c r="S41" s="145"/>
      <c r="T41" s="145"/>
      <c r="U41" s="145"/>
    </row>
    <row r="42" spans="1:21" s="95" customFormat="1" ht="12" thickBot="1">
      <c r="B42" s="904" t="s">
        <v>746</v>
      </c>
      <c r="C42" s="156" t="s">
        <v>747</v>
      </c>
      <c r="D42" s="144" t="s">
        <v>726</v>
      </c>
      <c r="E42" s="157" t="s">
        <v>727</v>
      </c>
      <c r="F42" s="131" t="s">
        <v>748</v>
      </c>
      <c r="G42" s="158" t="s">
        <v>749</v>
      </c>
      <c r="H42" s="145"/>
      <c r="I42" s="155"/>
      <c r="J42" s="145"/>
      <c r="K42" s="145"/>
      <c r="L42" s="145"/>
      <c r="M42" s="145"/>
      <c r="N42" s="145"/>
      <c r="O42" s="145"/>
      <c r="P42" s="145"/>
      <c r="Q42" s="145"/>
      <c r="R42" s="145"/>
      <c r="S42" s="145"/>
      <c r="T42" s="145"/>
      <c r="U42" s="145"/>
    </row>
    <row r="43" spans="1:21" s="95" customFormat="1" ht="13.5" customHeight="1">
      <c r="B43" s="905"/>
      <c r="C43" s="159" t="s">
        <v>750</v>
      </c>
      <c r="D43" s="160">
        <v>1</v>
      </c>
      <c r="E43" s="161" t="s">
        <v>734</v>
      </c>
      <c r="F43" s="162">
        <v>7.5</v>
      </c>
      <c r="G43" s="163" t="s">
        <v>751</v>
      </c>
      <c r="H43" s="145"/>
      <c r="I43" s="155"/>
      <c r="J43" s="145"/>
      <c r="K43" s="145"/>
      <c r="L43" s="145"/>
      <c r="M43" s="145"/>
      <c r="N43" s="145"/>
      <c r="O43" s="145"/>
      <c r="P43" s="145"/>
      <c r="Q43" s="145"/>
      <c r="R43" s="145"/>
      <c r="S43" s="145"/>
      <c r="T43" s="145"/>
      <c r="U43" s="145"/>
    </row>
    <row r="44" spans="1:21" s="95" customFormat="1" ht="13.5" customHeight="1">
      <c r="B44" s="905"/>
      <c r="C44" s="164" t="s">
        <v>752</v>
      </c>
      <c r="D44" s="165">
        <v>1</v>
      </c>
      <c r="E44" s="166" t="s">
        <v>734</v>
      </c>
      <c r="F44" s="167">
        <v>18</v>
      </c>
      <c r="G44" s="168" t="s">
        <v>753</v>
      </c>
      <c r="H44" s="145"/>
      <c r="I44" s="155"/>
      <c r="J44" s="145"/>
      <c r="K44" s="145"/>
      <c r="L44" s="145"/>
      <c r="M44" s="145"/>
      <c r="N44" s="145"/>
      <c r="O44" s="145"/>
      <c r="P44" s="145"/>
      <c r="Q44" s="145"/>
      <c r="R44" s="145"/>
      <c r="S44" s="145"/>
      <c r="T44" s="145"/>
      <c r="U44" s="145"/>
    </row>
    <row r="45" spans="1:21" s="95" customFormat="1" ht="13.5" customHeight="1">
      <c r="B45" s="905"/>
      <c r="C45" s="164" t="s">
        <v>754</v>
      </c>
      <c r="D45" s="165">
        <v>1</v>
      </c>
      <c r="E45" s="169" t="s">
        <v>734</v>
      </c>
      <c r="F45" s="167">
        <v>5.4</v>
      </c>
      <c r="G45" s="168" t="s">
        <v>753</v>
      </c>
      <c r="H45" s="145"/>
      <c r="I45" s="155"/>
      <c r="J45" s="145"/>
      <c r="K45" s="145"/>
      <c r="L45" s="145"/>
      <c r="M45" s="145"/>
      <c r="N45" s="145"/>
      <c r="O45" s="145"/>
      <c r="P45" s="145"/>
      <c r="Q45" s="145"/>
      <c r="R45" s="145"/>
      <c r="S45" s="145"/>
      <c r="T45" s="145"/>
      <c r="U45" s="145"/>
    </row>
    <row r="46" spans="1:21" s="95" customFormat="1" ht="13.5" customHeight="1" thickBot="1">
      <c r="B46" s="906"/>
      <c r="C46" s="907" t="s">
        <v>951</v>
      </c>
      <c r="D46" s="907"/>
      <c r="E46" s="907"/>
      <c r="F46" s="901">
        <f>AVERAGE(F43:F45)</f>
        <v>10.299999999999999</v>
      </c>
      <c r="G46" s="901"/>
      <c r="H46" s="145"/>
      <c r="I46" s="155"/>
      <c r="J46" s="145"/>
      <c r="K46" s="145"/>
      <c r="L46" s="145"/>
      <c r="M46" s="145"/>
      <c r="N46" s="145"/>
      <c r="O46" s="145"/>
      <c r="P46" s="145"/>
      <c r="Q46" s="145"/>
      <c r="R46" s="145"/>
      <c r="S46" s="145"/>
      <c r="T46" s="145"/>
      <c r="U46" s="145"/>
    </row>
    <row r="47" spans="1:21">
      <c r="A47" s="129"/>
      <c r="B47" s="171"/>
      <c r="C47" s="172"/>
      <c r="D47" s="173"/>
      <c r="E47" s="174"/>
      <c r="F47" s="175"/>
      <c r="G47" s="175"/>
    </row>
    <row r="48" spans="1:21" ht="18" customHeight="1"/>
    <row r="50" spans="5:5">
      <c r="E50" s="502"/>
    </row>
    <row r="51" spans="5:5">
      <c r="E51" s="502"/>
    </row>
  </sheetData>
  <mergeCells count="18">
    <mergeCell ref="B1:B3"/>
    <mergeCell ref="A1:A5"/>
    <mergeCell ref="B42:B46"/>
    <mergeCell ref="C46:E46"/>
    <mergeCell ref="A30:C30"/>
    <mergeCell ref="C5:G5"/>
    <mergeCell ref="A9:C9"/>
    <mergeCell ref="A14:A25"/>
    <mergeCell ref="B25:F25"/>
    <mergeCell ref="C1:G1"/>
    <mergeCell ref="C2:G2"/>
    <mergeCell ref="C3:G3"/>
    <mergeCell ref="C4:G4"/>
    <mergeCell ref="E12:F12"/>
    <mergeCell ref="D26:F26"/>
    <mergeCell ref="D27:F27"/>
    <mergeCell ref="D28:F28"/>
    <mergeCell ref="F46:G46"/>
  </mergeCells>
  <printOptions horizontalCentered="1"/>
  <pageMargins left="0.39370078740157483" right="0.39370078740157483" top="0.78740157480314965" bottom="0.78740157480314965" header="0.39370078740157483" footer="0.59055118110236227"/>
  <pageSetup paperSize="9" scale="65" orientation="landscape" horizontalDpi="4294967293" verticalDpi="4294967293" r:id="rId1"/>
  <headerFooter>
    <oddFooter>Página &amp;P de &amp;N</oddFooter>
  </headerFooter>
  <drawing r:id="rId2"/>
  <legacyDrawing r:id="rId3"/>
  <oleObjects>
    <oleObject progId="Word.Picture.8" shapeId="3073" r:id="rId4"/>
  </oleObjects>
</worksheet>
</file>

<file path=xl/worksheets/sheet5.xml><?xml version="1.0" encoding="utf-8"?>
<worksheet xmlns="http://schemas.openxmlformats.org/spreadsheetml/2006/main" xmlns:r="http://schemas.openxmlformats.org/officeDocument/2006/relationships">
  <sheetPr>
    <tabColor rgb="FFFFFF00"/>
  </sheetPr>
  <dimension ref="A1:AH31"/>
  <sheetViews>
    <sheetView view="pageBreakPreview" topLeftCell="A10" workbookViewId="0">
      <selection activeCell="F18" sqref="F18"/>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15.5703125" style="82" bestFit="1" customWidth="1"/>
    <col min="6" max="6" width="14.85546875" style="83" customWidth="1"/>
    <col min="7" max="7" width="14.7109375" style="83" customWidth="1"/>
    <col min="8" max="8" width="15.140625" style="82" bestFit="1" customWidth="1"/>
    <col min="9" max="16384" width="9.140625" style="82"/>
  </cols>
  <sheetData>
    <row r="1" spans="1:34" ht="12" thickBot="1">
      <c r="A1" s="903"/>
      <c r="B1" s="927" t="s">
        <v>947</v>
      </c>
      <c r="C1" s="325" t="s">
        <v>154</v>
      </c>
      <c r="D1" s="325"/>
      <c r="E1" s="551"/>
      <c r="F1" s="552"/>
      <c r="G1" s="552"/>
    </row>
    <row r="2" spans="1:34" ht="12" thickBot="1">
      <c r="A2" s="903"/>
      <c r="B2" s="927"/>
      <c r="C2" s="325" t="s">
        <v>945</v>
      </c>
      <c r="D2" s="325"/>
      <c r="E2" s="551"/>
      <c r="F2" s="552"/>
      <c r="G2" s="552"/>
    </row>
    <row r="3" spans="1:34" ht="12" thickBot="1">
      <c r="A3" s="903"/>
      <c r="B3" s="927"/>
      <c r="C3" s="325" t="s">
        <v>946</v>
      </c>
      <c r="D3" s="325"/>
      <c r="E3" s="551"/>
      <c r="F3" s="552"/>
      <c r="G3" s="552"/>
    </row>
    <row r="4" spans="1:34" ht="13.5" thickBot="1">
      <c r="A4" s="903"/>
      <c r="B4" s="547" t="s">
        <v>948</v>
      </c>
      <c r="C4" s="325" t="s">
        <v>722</v>
      </c>
      <c r="D4" s="551"/>
      <c r="E4" s="551"/>
      <c r="F4" s="552"/>
      <c r="G4" s="552"/>
    </row>
    <row r="5" spans="1:34" ht="33" customHeight="1" thickBot="1">
      <c r="A5" s="903"/>
      <c r="B5" s="548" t="s">
        <v>949</v>
      </c>
      <c r="C5" s="909" t="s">
        <v>1112</v>
      </c>
      <c r="D5" s="910"/>
      <c r="E5" s="910"/>
      <c r="F5" s="910"/>
      <c r="G5" s="911"/>
    </row>
    <row r="6" spans="1:34" ht="12" thickBot="1">
      <c r="B6" s="85"/>
      <c r="C6" s="86"/>
      <c r="D6" s="86"/>
      <c r="E6" s="85"/>
      <c r="F6" s="535" t="s">
        <v>1185</v>
      </c>
    </row>
    <row r="7" spans="1:34" s="95" customFormat="1" ht="12" thickBot="1">
      <c r="A7" s="87"/>
      <c r="B7" s="88"/>
      <c r="C7" s="89"/>
      <c r="D7" s="90"/>
      <c r="E7" s="91"/>
      <c r="F7" s="524" t="s">
        <v>968</v>
      </c>
      <c r="G7" s="93"/>
      <c r="H7" s="94"/>
    </row>
    <row r="8" spans="1:34" ht="12" thickBot="1">
      <c r="A8" s="96"/>
      <c r="B8" s="97"/>
      <c r="C8" s="98"/>
      <c r="D8" s="98"/>
      <c r="E8" s="98"/>
      <c r="F8" s="99"/>
      <c r="G8" s="100"/>
    </row>
    <row r="9" spans="1:34" s="95" customFormat="1" ht="12" thickBot="1">
      <c r="A9" s="908"/>
      <c r="B9" s="908"/>
      <c r="C9" s="908"/>
      <c r="D9" s="101" t="s">
        <v>726</v>
      </c>
      <c r="E9" s="101" t="s">
        <v>727</v>
      </c>
      <c r="F9" s="131" t="s">
        <v>728</v>
      </c>
      <c r="G9" s="131" t="s">
        <v>729</v>
      </c>
      <c r="H9" s="94"/>
    </row>
    <row r="10" spans="1:34" s="133" customFormat="1" ht="12" thickBot="1">
      <c r="A10" s="760" t="s">
        <v>773</v>
      </c>
      <c r="B10" s="820" t="s">
        <v>1047</v>
      </c>
      <c r="C10" s="821" t="s">
        <v>1048</v>
      </c>
      <c r="D10" s="822">
        <f>F18</f>
        <v>2846</v>
      </c>
      <c r="E10" s="823" t="s">
        <v>942</v>
      </c>
      <c r="F10" s="761">
        <v>26.84</v>
      </c>
      <c r="G10" s="148">
        <f>TRUNC(D10*F10,2)</f>
        <v>76386.64</v>
      </c>
      <c r="H10" s="824"/>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row>
    <row r="11" spans="1:34" s="95" customFormat="1" ht="12" thickBot="1">
      <c r="A11" s="145"/>
      <c r="B11" s="123"/>
      <c r="C11" s="176"/>
      <c r="D11" s="177"/>
      <c r="E11" s="154"/>
      <c r="F11" s="178"/>
      <c r="G11" s="178"/>
      <c r="H11" s="94"/>
    </row>
    <row r="12" spans="1:34" s="95" customFormat="1" ht="34.5" thickBot="1">
      <c r="A12" s="179"/>
      <c r="B12" s="920" t="s">
        <v>756</v>
      </c>
      <c r="C12" s="921"/>
      <c r="D12" s="180" t="s">
        <v>1045</v>
      </c>
      <c r="E12" s="180" t="s">
        <v>1046</v>
      </c>
      <c r="F12" s="144" t="s">
        <v>757</v>
      </c>
      <c r="G12" s="181" t="s">
        <v>758</v>
      </c>
      <c r="H12" s="182"/>
      <c r="I12" s="94"/>
    </row>
    <row r="13" spans="1:34" s="183" customFormat="1" ht="12" customHeight="1" thickBot="1">
      <c r="B13" s="922"/>
      <c r="C13" s="923"/>
      <c r="D13" s="184">
        <f>'OBRAS - GERAL'!F521</f>
        <v>1320</v>
      </c>
      <c r="E13" s="184">
        <f>'OBRAS - GERAL'!G521</f>
        <v>103</v>
      </c>
      <c r="F13" s="185" t="s">
        <v>727</v>
      </c>
      <c r="G13" s="186">
        <f>'OBRAS - GERAL'!V521</f>
        <v>500</v>
      </c>
      <c r="H13" s="187"/>
      <c r="I13" s="188"/>
    </row>
    <row r="14" spans="1:34" s="194" customFormat="1" ht="12" thickBot="1">
      <c r="A14" s="189"/>
      <c r="B14" s="189"/>
      <c r="C14" s="189"/>
      <c r="D14" s="190"/>
      <c r="E14" s="153"/>
      <c r="F14" s="191"/>
      <c r="G14" s="153"/>
      <c r="H14" s="192"/>
      <c r="I14" s="193"/>
    </row>
    <row r="15" spans="1:34" s="194" customFormat="1" ht="12" thickBot="1">
      <c r="A15" s="189"/>
      <c r="B15" s="924" t="s">
        <v>740</v>
      </c>
      <c r="C15" s="195" t="s">
        <v>723</v>
      </c>
      <c r="D15" s="196" t="s">
        <v>759</v>
      </c>
      <c r="E15" s="197" t="s">
        <v>760</v>
      </c>
      <c r="F15" s="198" t="s">
        <v>761</v>
      </c>
      <c r="G15" s="153"/>
      <c r="H15" s="192"/>
      <c r="I15" s="193"/>
    </row>
    <row r="16" spans="1:34" s="194" customFormat="1" ht="12" thickBot="1">
      <c r="A16" s="189"/>
      <c r="B16" s="925"/>
      <c r="C16" s="199" t="s">
        <v>1093</v>
      </c>
      <c r="D16" s="200">
        <v>2</v>
      </c>
      <c r="E16" s="117">
        <f>D13</f>
        <v>1320</v>
      </c>
      <c r="F16" s="201">
        <f>E16*D16</f>
        <v>2640</v>
      </c>
      <c r="G16" s="153"/>
      <c r="H16" s="192"/>
      <c r="I16" s="193"/>
    </row>
    <row r="17" spans="1:9" s="194" customFormat="1" ht="12" thickBot="1">
      <c r="A17" s="189"/>
      <c r="B17" s="925"/>
      <c r="C17" s="199" t="s">
        <v>1094</v>
      </c>
      <c r="D17" s="202">
        <v>2</v>
      </c>
      <c r="E17" s="170">
        <f>E13</f>
        <v>103</v>
      </c>
      <c r="F17" s="203">
        <f>E17*D17</f>
        <v>206</v>
      </c>
      <c r="G17" s="153"/>
      <c r="H17" s="192"/>
      <c r="I17" s="193"/>
    </row>
    <row r="18" spans="1:9" s="183" customFormat="1" ht="12" thickBot="1">
      <c r="A18" s="127"/>
      <c r="B18" s="926"/>
      <c r="C18" s="204" t="s">
        <v>721</v>
      </c>
      <c r="D18" s="184">
        <v>2</v>
      </c>
      <c r="E18" s="185">
        <f>SUM(E16:E17)</f>
        <v>1423</v>
      </c>
      <c r="F18" s="205">
        <f>SUM(F16:F17)</f>
        <v>2846</v>
      </c>
      <c r="G18" s="128"/>
      <c r="H18" s="187"/>
      <c r="I18" s="188"/>
    </row>
    <row r="19" spans="1:9" ht="12" thickBot="1">
      <c r="A19" s="129"/>
      <c r="B19" s="130"/>
      <c r="C19" s="81"/>
      <c r="D19" s="129"/>
      <c r="E19" s="206"/>
      <c r="F19" s="175"/>
      <c r="G19" s="175"/>
    </row>
    <row r="20" spans="1:9" s="95" customFormat="1" ht="12" thickBot="1">
      <c r="A20" s="908"/>
      <c r="B20" s="908"/>
      <c r="C20" s="908"/>
      <c r="D20" s="101" t="s">
        <v>726</v>
      </c>
      <c r="E20" s="101" t="s">
        <v>727</v>
      </c>
      <c r="F20" s="131" t="s">
        <v>728</v>
      </c>
      <c r="G20" s="131" t="s">
        <v>729</v>
      </c>
      <c r="H20" s="94"/>
    </row>
    <row r="21" spans="1:9" s="95" customFormat="1" ht="23.25" thickBot="1">
      <c r="A21" s="707" t="s">
        <v>773</v>
      </c>
      <c r="B21" s="707" t="s">
        <v>1049</v>
      </c>
      <c r="C21" s="825" t="s">
        <v>1050</v>
      </c>
      <c r="D21" s="826">
        <f>D30</f>
        <v>512.28</v>
      </c>
      <c r="E21" s="827" t="s">
        <v>772</v>
      </c>
      <c r="F21" s="197">
        <v>8.59</v>
      </c>
      <c r="G21" s="197">
        <f>TRUNC(D21*F21,2)</f>
        <v>4400.4799999999996</v>
      </c>
      <c r="H21" s="155"/>
    </row>
    <row r="22" spans="1:9" s="95" customFormat="1" ht="12" thickBot="1">
      <c r="A22" s="145"/>
      <c r="B22" s="207"/>
      <c r="C22" s="208"/>
      <c r="D22" s="209"/>
      <c r="E22" s="210"/>
      <c r="F22" s="178"/>
      <c r="G22" s="178"/>
      <c r="H22" s="94"/>
    </row>
    <row r="23" spans="1:9" s="95" customFormat="1" ht="34.5" thickBot="1">
      <c r="A23" s="211"/>
      <c r="B23" s="920" t="s">
        <v>756</v>
      </c>
      <c r="C23" s="921"/>
      <c r="D23" s="180" t="s">
        <v>1045</v>
      </c>
      <c r="E23" s="180" t="s">
        <v>1046</v>
      </c>
      <c r="F23" s="144" t="s">
        <v>757</v>
      </c>
      <c r="G23" s="212" t="s">
        <v>758</v>
      </c>
      <c r="H23" s="182"/>
      <c r="I23" s="94"/>
    </row>
    <row r="24" spans="1:9" s="183" customFormat="1" ht="12" customHeight="1" thickBot="1">
      <c r="B24" s="922"/>
      <c r="C24" s="923"/>
      <c r="D24" s="184">
        <f>'OBRAS - GERAL'!F521</f>
        <v>1320</v>
      </c>
      <c r="E24" s="185">
        <f>'OBRAS - GERAL'!G521</f>
        <v>103</v>
      </c>
      <c r="F24" s="205" t="s">
        <v>763</v>
      </c>
      <c r="G24" s="185">
        <f>'OBRAS - GERAL'!V521</f>
        <v>500</v>
      </c>
      <c r="H24" s="187"/>
      <c r="I24" s="188"/>
    </row>
    <row r="25" spans="1:9" s="95" customFormat="1" ht="13.5" customHeight="1" thickBot="1">
      <c r="A25" s="145"/>
      <c r="B25" s="123"/>
      <c r="C25" s="176"/>
      <c r="D25" s="177"/>
      <c r="E25" s="154"/>
      <c r="F25" s="178"/>
      <c r="G25" s="178"/>
      <c r="H25" s="94"/>
    </row>
    <row r="26" spans="1:9" s="95" customFormat="1">
      <c r="A26" s="145"/>
      <c r="B26" s="918" t="s">
        <v>740</v>
      </c>
      <c r="C26" s="213" t="s">
        <v>764</v>
      </c>
      <c r="D26" s="214">
        <v>0.6</v>
      </c>
      <c r="E26" s="161" t="s">
        <v>765</v>
      </c>
      <c r="F26" s="178"/>
      <c r="G26" s="178"/>
      <c r="H26" s="94"/>
    </row>
    <row r="27" spans="1:9" s="95" customFormat="1" ht="15" customHeight="1">
      <c r="A27" s="145"/>
      <c r="B27" s="919"/>
      <c r="C27" s="215" t="s">
        <v>766</v>
      </c>
      <c r="D27" s="216">
        <v>0.6</v>
      </c>
      <c r="E27" s="166" t="s">
        <v>765</v>
      </c>
      <c r="F27" s="178"/>
      <c r="G27" s="178"/>
      <c r="H27" s="94"/>
    </row>
    <row r="28" spans="1:9" s="95" customFormat="1" ht="15" customHeight="1">
      <c r="A28" s="145"/>
      <c r="B28" s="919"/>
      <c r="C28" s="215" t="s">
        <v>767</v>
      </c>
      <c r="D28" s="216">
        <f>D26*D27</f>
        <v>0.36</v>
      </c>
      <c r="E28" s="166" t="s">
        <v>768</v>
      </c>
      <c r="F28" s="178"/>
      <c r="G28" s="178"/>
      <c r="H28" s="94"/>
    </row>
    <row r="29" spans="1:9" s="95" customFormat="1" ht="15" customHeight="1">
      <c r="A29" s="145"/>
      <c r="B29" s="919"/>
      <c r="C29" s="215" t="s">
        <v>769</v>
      </c>
      <c r="D29" s="165">
        <f>D24+E24</f>
        <v>1423</v>
      </c>
      <c r="E29" s="166" t="s">
        <v>770</v>
      </c>
      <c r="F29" s="178"/>
      <c r="G29" s="178"/>
      <c r="H29" s="94"/>
    </row>
    <row r="30" spans="1:9" s="95" customFormat="1" ht="15.75" customHeight="1" thickBot="1">
      <c r="A30" s="145"/>
      <c r="B30" s="919"/>
      <c r="C30" s="217" t="s">
        <v>771</v>
      </c>
      <c r="D30" s="218">
        <f>D28*D29</f>
        <v>512.28</v>
      </c>
      <c r="E30" s="219" t="s">
        <v>772</v>
      </c>
      <c r="F30" s="178"/>
      <c r="G30" s="178"/>
      <c r="H30" s="94"/>
    </row>
    <row r="31" spans="1:9" s="95" customFormat="1">
      <c r="A31" s="145"/>
      <c r="B31" s="207"/>
      <c r="C31" s="208"/>
      <c r="D31" s="209"/>
      <c r="E31" s="210"/>
      <c r="F31" s="178"/>
      <c r="G31" s="178"/>
      <c r="H31" s="94"/>
    </row>
  </sheetData>
  <mergeCells count="9">
    <mergeCell ref="B26:B30"/>
    <mergeCell ref="A9:C9"/>
    <mergeCell ref="B12:C13"/>
    <mergeCell ref="B15:B18"/>
    <mergeCell ref="A1:A5"/>
    <mergeCell ref="B1:B3"/>
    <mergeCell ref="C5:G5"/>
    <mergeCell ref="A20:C20"/>
    <mergeCell ref="B23:C24"/>
  </mergeCells>
  <printOptions horizontalCentered="1"/>
  <pageMargins left="0.39370078740157483" right="0.39370078740157483" top="0.78740157480314965" bottom="0.78740157480314965" header="0.39370078740157483" footer="0.59055118110236227"/>
  <pageSetup paperSize="9" scale="88" orientation="landscape" horizontalDpi="4294967293" verticalDpi="4294967293" r:id="rId1"/>
  <headerFooter alignWithMargins="0">
    <oddFooter>Página &amp;P de &amp;N</oddFooter>
  </headerFooter>
  <drawing r:id="rId2"/>
  <legacyDrawing r:id="rId3"/>
  <oleObjects>
    <oleObject progId="Word.Picture.8" shapeId="4097" r:id="rId4"/>
  </oleObjects>
</worksheet>
</file>

<file path=xl/worksheets/sheet6.xml><?xml version="1.0" encoding="utf-8"?>
<worksheet xmlns="http://schemas.openxmlformats.org/spreadsheetml/2006/main" xmlns:r="http://schemas.openxmlformats.org/officeDocument/2006/relationships">
  <sheetPr>
    <tabColor rgb="FFFFFF00"/>
  </sheetPr>
  <dimension ref="A1:H24"/>
  <sheetViews>
    <sheetView view="pageBreakPreview" topLeftCell="A10" workbookViewId="0">
      <selection activeCell="F20" sqref="F20"/>
    </sheetView>
  </sheetViews>
  <sheetFormatPr defaultRowHeight="11.25"/>
  <cols>
    <col min="1" max="1" width="15.85546875" style="84" bestFit="1" customWidth="1"/>
    <col min="2" max="2" width="22.5703125" style="82" customWidth="1"/>
    <col min="3" max="3" width="60" style="82" customWidth="1"/>
    <col min="4" max="4" width="6.7109375" style="82" bestFit="1" customWidth="1"/>
    <col min="5" max="5" width="9.85546875" style="82" bestFit="1" customWidth="1"/>
    <col min="6" max="6" width="16" style="83" customWidth="1"/>
    <col min="7" max="7" width="14.7109375" style="83" customWidth="1"/>
    <col min="8" max="8" width="15.140625" style="82" bestFit="1" customWidth="1"/>
    <col min="9" max="16384" width="9.140625" style="82"/>
  </cols>
  <sheetData>
    <row r="1" spans="1:8" ht="12" thickBot="1">
      <c r="A1" s="903"/>
      <c r="B1" s="902" t="s">
        <v>947</v>
      </c>
      <c r="C1" s="931" t="s">
        <v>154</v>
      </c>
      <c r="D1" s="932"/>
      <c r="E1" s="932"/>
      <c r="F1" s="932"/>
      <c r="G1" s="933"/>
    </row>
    <row r="2" spans="1:8" ht="12" thickBot="1">
      <c r="A2" s="903"/>
      <c r="B2" s="902"/>
      <c r="C2" s="931" t="s">
        <v>945</v>
      </c>
      <c r="D2" s="932"/>
      <c r="E2" s="932"/>
      <c r="F2" s="932"/>
      <c r="G2" s="933"/>
    </row>
    <row r="3" spans="1:8" ht="12" thickBot="1">
      <c r="A3" s="903"/>
      <c r="B3" s="902"/>
      <c r="C3" s="931" t="s">
        <v>946</v>
      </c>
      <c r="D3" s="932"/>
      <c r="E3" s="932"/>
      <c r="F3" s="932"/>
      <c r="G3" s="933"/>
    </row>
    <row r="4" spans="1:8" ht="13.5" thickBot="1">
      <c r="A4" s="903"/>
      <c r="B4" s="549" t="s">
        <v>948</v>
      </c>
      <c r="C4" s="931" t="s">
        <v>722</v>
      </c>
      <c r="D4" s="932"/>
      <c r="E4" s="932"/>
      <c r="F4" s="932"/>
      <c r="G4" s="933"/>
    </row>
    <row r="5" spans="1:8" ht="33" customHeight="1" thickBot="1">
      <c r="A5" s="903"/>
      <c r="B5" s="550" t="s">
        <v>949</v>
      </c>
      <c r="C5" s="909" t="s">
        <v>1112</v>
      </c>
      <c r="D5" s="910"/>
      <c r="E5" s="910"/>
      <c r="F5" s="910"/>
      <c r="G5" s="911"/>
    </row>
    <row r="6" spans="1:8" ht="12" thickBot="1">
      <c r="B6" s="85"/>
      <c r="C6" s="86"/>
      <c r="D6" s="86"/>
      <c r="E6" s="85"/>
      <c r="F6" s="535" t="s">
        <v>1185</v>
      </c>
    </row>
    <row r="7" spans="1:8" s="95" customFormat="1" ht="12" thickBot="1">
      <c r="A7" s="87"/>
      <c r="B7" s="88"/>
      <c r="C7" s="89"/>
      <c r="D7" s="90"/>
      <c r="E7" s="91"/>
      <c r="F7" s="524" t="s">
        <v>968</v>
      </c>
      <c r="G7" s="93"/>
      <c r="H7" s="94"/>
    </row>
    <row r="8" spans="1:8" s="194" customFormat="1" ht="12" thickBot="1">
      <c r="A8" s="220"/>
      <c r="B8" s="221"/>
      <c r="C8" s="221"/>
      <c r="D8" s="222"/>
      <c r="E8" s="223"/>
      <c r="F8" s="153"/>
      <c r="G8" s="153"/>
      <c r="H8" s="224"/>
    </row>
    <row r="9" spans="1:8" s="95" customFormat="1" ht="12" thickBot="1">
      <c r="A9" s="908"/>
      <c r="B9" s="908"/>
      <c r="C9" s="908"/>
      <c r="D9" s="101" t="s">
        <v>726</v>
      </c>
      <c r="E9" s="101" t="s">
        <v>727</v>
      </c>
      <c r="F9" s="92" t="s">
        <v>728</v>
      </c>
      <c r="G9" s="92" t="s">
        <v>729</v>
      </c>
      <c r="H9" s="94"/>
    </row>
    <row r="10" spans="1:8" s="95" customFormat="1" ht="45.75" thickBot="1">
      <c r="A10" s="707" t="s">
        <v>773</v>
      </c>
      <c r="B10" s="707" t="s">
        <v>985</v>
      </c>
      <c r="C10" s="828" t="s">
        <v>774</v>
      </c>
      <c r="D10" s="197">
        <f>D15</f>
        <v>240</v>
      </c>
      <c r="E10" s="829" t="s">
        <v>734</v>
      </c>
      <c r="F10" s="830">
        <v>576</v>
      </c>
      <c r="G10" s="830">
        <f>TRUNC(D10*F10,2)</f>
        <v>138240</v>
      </c>
      <c r="H10" s="155"/>
    </row>
    <row r="11" spans="1:8" s="95" customFormat="1" ht="20.25" customHeight="1" thickBot="1">
      <c r="A11" s="145"/>
      <c r="C11" s="225"/>
      <c r="D11" s="182"/>
      <c r="F11" s="178"/>
      <c r="G11" s="178"/>
      <c r="H11" s="94"/>
    </row>
    <row r="12" spans="1:8" s="183" customFormat="1" ht="17.25" customHeight="1">
      <c r="A12" s="226"/>
      <c r="B12" s="928" t="s">
        <v>740</v>
      </c>
      <c r="C12" s="213" t="s">
        <v>776</v>
      </c>
      <c r="D12" s="160">
        <v>4</v>
      </c>
      <c r="E12" s="161" t="s">
        <v>777</v>
      </c>
      <c r="F12" s="128"/>
      <c r="G12" s="128"/>
      <c r="H12" s="188"/>
    </row>
    <row r="13" spans="1:8" s="95" customFormat="1">
      <c r="A13" s="145"/>
      <c r="B13" s="929"/>
      <c r="C13" s="215" t="s">
        <v>778</v>
      </c>
      <c r="D13" s="165">
        <v>5</v>
      </c>
      <c r="E13" s="166" t="s">
        <v>734</v>
      </c>
      <c r="F13" s="178"/>
      <c r="G13" s="178"/>
      <c r="H13" s="94"/>
    </row>
    <row r="14" spans="1:8" s="95" customFormat="1">
      <c r="A14" s="145"/>
      <c r="B14" s="929"/>
      <c r="C14" s="227" t="s">
        <v>741</v>
      </c>
      <c r="D14" s="165">
        <v>12</v>
      </c>
      <c r="E14" s="166" t="s">
        <v>742</v>
      </c>
      <c r="F14" s="178"/>
      <c r="G14" s="178"/>
      <c r="H14" s="94"/>
    </row>
    <row r="15" spans="1:8" s="95" customFormat="1" ht="14.25" customHeight="1" thickBot="1">
      <c r="A15" s="145"/>
      <c r="B15" s="930"/>
      <c r="C15" s="228" t="s">
        <v>779</v>
      </c>
      <c r="D15" s="119">
        <f>D12*D13*D14</f>
        <v>240</v>
      </c>
      <c r="E15" s="229" t="s">
        <v>775</v>
      </c>
      <c r="F15" s="178"/>
      <c r="G15" s="178"/>
      <c r="H15" s="94"/>
    </row>
    <row r="16" spans="1:8" s="95" customFormat="1" ht="14.25" customHeight="1" thickBot="1">
      <c r="A16" s="145"/>
      <c r="B16" s="230"/>
      <c r="C16" s="231"/>
      <c r="D16" s="128"/>
      <c r="E16" s="232"/>
      <c r="F16" s="178"/>
      <c r="G16" s="178"/>
      <c r="H16" s="94"/>
    </row>
    <row r="17" spans="1:8" s="95" customFormat="1" ht="12" thickBot="1">
      <c r="A17" s="908"/>
      <c r="B17" s="908"/>
      <c r="C17" s="908"/>
      <c r="D17" s="101" t="s">
        <v>726</v>
      </c>
      <c r="E17" s="101" t="s">
        <v>727</v>
      </c>
      <c r="F17" s="92" t="s">
        <v>728</v>
      </c>
      <c r="G17" s="92" t="s">
        <v>729</v>
      </c>
      <c r="H17" s="94"/>
    </row>
    <row r="18" spans="1:8" s="95" customFormat="1" ht="57" thickBot="1">
      <c r="A18" s="831" t="s">
        <v>773</v>
      </c>
      <c r="B18" s="831" t="s">
        <v>987</v>
      </c>
      <c r="C18" s="828" t="s">
        <v>780</v>
      </c>
      <c r="D18" s="832">
        <f>D23</f>
        <v>480</v>
      </c>
      <c r="E18" s="833" t="s">
        <v>775</v>
      </c>
      <c r="F18" s="830">
        <v>48</v>
      </c>
      <c r="G18" s="830">
        <f>TRUNC(D18*F18,2)</f>
        <v>23040</v>
      </c>
      <c r="H18" s="155"/>
    </row>
    <row r="19" spans="1:8" s="95" customFormat="1" ht="20.25" customHeight="1" thickBot="1">
      <c r="A19" s="145"/>
      <c r="C19" s="225"/>
      <c r="D19" s="182"/>
      <c r="F19" s="178"/>
      <c r="G19" s="178"/>
      <c r="H19" s="94"/>
    </row>
    <row r="20" spans="1:8" s="183" customFormat="1" ht="17.25" customHeight="1">
      <c r="A20" s="226"/>
      <c r="B20" s="928" t="s">
        <v>740</v>
      </c>
      <c r="C20" s="213" t="s">
        <v>776</v>
      </c>
      <c r="D20" s="160">
        <v>4</v>
      </c>
      <c r="E20" s="161" t="s">
        <v>777</v>
      </c>
      <c r="F20" s="128"/>
      <c r="G20" s="128"/>
      <c r="H20" s="188"/>
    </row>
    <row r="21" spans="1:8" s="95" customFormat="1">
      <c r="A21" s="145"/>
      <c r="B21" s="929"/>
      <c r="C21" s="215" t="s">
        <v>781</v>
      </c>
      <c r="D21" s="165">
        <v>10</v>
      </c>
      <c r="E21" s="166" t="s">
        <v>734</v>
      </c>
      <c r="F21" s="178"/>
      <c r="G21" s="178"/>
      <c r="H21" s="94"/>
    </row>
    <row r="22" spans="1:8" s="95" customFormat="1">
      <c r="A22" s="145"/>
      <c r="B22" s="929"/>
      <c r="C22" s="227" t="s">
        <v>741</v>
      </c>
      <c r="D22" s="165">
        <v>12</v>
      </c>
      <c r="E22" s="166" t="s">
        <v>742</v>
      </c>
      <c r="F22" s="178"/>
      <c r="G22" s="178"/>
      <c r="H22" s="94"/>
    </row>
    <row r="23" spans="1:8" s="95" customFormat="1" ht="14.25" customHeight="1" thickBot="1">
      <c r="A23" s="145"/>
      <c r="B23" s="930"/>
      <c r="C23" s="228" t="s">
        <v>779</v>
      </c>
      <c r="D23" s="119">
        <f>D20*D21*D22</f>
        <v>480</v>
      </c>
      <c r="E23" s="229" t="s">
        <v>782</v>
      </c>
      <c r="F23" s="178"/>
      <c r="G23" s="178"/>
      <c r="H23" s="94"/>
    </row>
    <row r="24" spans="1:8" s="95" customFormat="1" ht="14.25" customHeight="1">
      <c r="A24" s="145"/>
      <c r="C24" s="231"/>
      <c r="D24" s="128"/>
      <c r="E24" s="232"/>
      <c r="F24" s="178"/>
      <c r="G24" s="178"/>
      <c r="H24" s="94"/>
    </row>
  </sheetData>
  <mergeCells count="11">
    <mergeCell ref="A1:A5"/>
    <mergeCell ref="B1:B3"/>
    <mergeCell ref="C5:G5"/>
    <mergeCell ref="A17:C17"/>
    <mergeCell ref="B20:B23"/>
    <mergeCell ref="A9:C9"/>
    <mergeCell ref="B12:B15"/>
    <mergeCell ref="C1:G1"/>
    <mergeCell ref="C2:G2"/>
    <mergeCell ref="C3:G3"/>
    <mergeCell ref="C4:G4"/>
  </mergeCells>
  <printOptions horizontalCentered="1"/>
  <pageMargins left="0.39370078740157483" right="0.39370078740157483" top="0.78740157480314965" bottom="0.78740157480314965" header="0.39370078740157483" footer="0.59055118110236227"/>
  <pageSetup paperSize="9" scale="90" orientation="landscape" horizontalDpi="4294967293" verticalDpi="4294967293" r:id="rId1"/>
  <headerFooter alignWithMargins="0">
    <oddFooter>Página &amp;P de &amp;N</oddFooter>
  </headerFooter>
  <drawing r:id="rId2"/>
  <legacyDrawing r:id="rId3"/>
  <oleObjects>
    <oleObject progId="Word.Picture.8" shapeId="5122" r:id="rId4"/>
  </oleObjects>
</worksheet>
</file>

<file path=xl/worksheets/sheet7.xml><?xml version="1.0" encoding="utf-8"?>
<worksheet xmlns="http://schemas.openxmlformats.org/spreadsheetml/2006/main" xmlns:r="http://schemas.openxmlformats.org/officeDocument/2006/relationships">
  <sheetPr>
    <tabColor rgb="FFFFFF00"/>
  </sheetPr>
  <dimension ref="A1:I59"/>
  <sheetViews>
    <sheetView view="pageBreakPreview" topLeftCell="A40" workbookViewId="0">
      <selection activeCell="C10" sqref="C10"/>
    </sheetView>
  </sheetViews>
  <sheetFormatPr defaultRowHeight="11.25"/>
  <cols>
    <col min="1" max="1" width="15.85546875" style="84" bestFit="1" customWidth="1"/>
    <col min="2" max="2" width="22.5703125" style="82" customWidth="1"/>
    <col min="3" max="3" width="60" style="82" customWidth="1"/>
    <col min="4" max="4" width="12.42578125" style="82" bestFit="1" customWidth="1"/>
    <col min="5" max="5" width="15" style="82" bestFit="1" customWidth="1"/>
    <col min="6" max="7" width="14.7109375" style="83" customWidth="1"/>
    <col min="8" max="8" width="15.140625" style="82" bestFit="1" customWidth="1"/>
    <col min="9" max="16384" width="9.140625" style="82"/>
  </cols>
  <sheetData>
    <row r="1" spans="1:9" ht="12" thickBot="1">
      <c r="A1" s="903"/>
      <c r="B1" s="902" t="s">
        <v>947</v>
      </c>
      <c r="C1" s="931" t="s">
        <v>154</v>
      </c>
      <c r="D1" s="932"/>
      <c r="E1" s="932"/>
      <c r="F1" s="932"/>
      <c r="G1" s="933"/>
    </row>
    <row r="2" spans="1:9" ht="12" thickBot="1">
      <c r="A2" s="903"/>
      <c r="B2" s="902"/>
      <c r="C2" s="931" t="s">
        <v>945</v>
      </c>
      <c r="D2" s="932"/>
      <c r="E2" s="932"/>
      <c r="F2" s="932"/>
      <c r="G2" s="933"/>
    </row>
    <row r="3" spans="1:9" ht="12" thickBot="1">
      <c r="A3" s="903"/>
      <c r="B3" s="902"/>
      <c r="C3" s="931" t="s">
        <v>946</v>
      </c>
      <c r="D3" s="932"/>
      <c r="E3" s="932"/>
      <c r="F3" s="932"/>
      <c r="G3" s="933"/>
    </row>
    <row r="4" spans="1:9" ht="13.5" thickBot="1">
      <c r="A4" s="903"/>
      <c r="B4" s="549" t="s">
        <v>948</v>
      </c>
      <c r="C4" s="931" t="s">
        <v>722</v>
      </c>
      <c r="D4" s="932"/>
      <c r="E4" s="932"/>
      <c r="F4" s="932"/>
      <c r="G4" s="933"/>
    </row>
    <row r="5" spans="1:9" ht="33" customHeight="1" thickBot="1">
      <c r="A5" s="903"/>
      <c r="B5" s="550" t="s">
        <v>949</v>
      </c>
      <c r="C5" s="909" t="s">
        <v>1112</v>
      </c>
      <c r="D5" s="910"/>
      <c r="E5" s="910"/>
      <c r="F5" s="910"/>
      <c r="G5" s="911"/>
    </row>
    <row r="6" spans="1:9" ht="12" thickBot="1">
      <c r="A6" s="528"/>
      <c r="B6" s="85"/>
      <c r="C6" s="86"/>
      <c r="D6" s="86"/>
      <c r="E6" s="85"/>
      <c r="F6" s="535" t="s">
        <v>1185</v>
      </c>
    </row>
    <row r="7" spans="1:9" s="95" customFormat="1" ht="12" thickBot="1">
      <c r="A7" s="87"/>
      <c r="B7" s="88"/>
      <c r="C7" s="89"/>
      <c r="D7" s="90"/>
      <c r="E7" s="91"/>
      <c r="F7" s="524" t="s">
        <v>968</v>
      </c>
      <c r="G7" s="93"/>
      <c r="H7" s="94"/>
    </row>
    <row r="8" spans="1:9" ht="12" thickBot="1">
      <c r="B8" s="233"/>
      <c r="C8" s="234"/>
      <c r="D8" s="235"/>
      <c r="E8" s="235"/>
      <c r="F8" s="236"/>
      <c r="G8" s="236"/>
    </row>
    <row r="9" spans="1:9" s="95" customFormat="1" ht="12" thickBot="1">
      <c r="A9" s="908"/>
      <c r="B9" s="908"/>
      <c r="C9" s="908"/>
      <c r="D9" s="101" t="s">
        <v>726</v>
      </c>
      <c r="E9" s="101" t="s">
        <v>727</v>
      </c>
      <c r="F9" s="131" t="s">
        <v>728</v>
      </c>
      <c r="G9" s="131" t="s">
        <v>729</v>
      </c>
      <c r="H9" s="94"/>
    </row>
    <row r="10" spans="1:9" ht="45.75" thickBot="1">
      <c r="A10" s="843" t="s">
        <v>773</v>
      </c>
      <c r="B10" s="844" t="s">
        <v>1051</v>
      </c>
      <c r="C10" s="845" t="s">
        <v>1052</v>
      </c>
      <c r="D10" s="836">
        <f>D23</f>
        <v>6630.72</v>
      </c>
      <c r="E10" s="837" t="s">
        <v>783</v>
      </c>
      <c r="F10" s="838">
        <v>0.87</v>
      </c>
      <c r="G10" s="838">
        <f>TRUNC(D10*F10,2)</f>
        <v>5768.72</v>
      </c>
    </row>
    <row r="11" spans="1:9" s="95" customFormat="1" ht="12" thickBot="1">
      <c r="A11" s="145"/>
      <c r="B11" s="123"/>
      <c r="C11" s="176"/>
      <c r="D11" s="177"/>
      <c r="E11" s="154"/>
      <c r="F11" s="178"/>
      <c r="G11" s="178"/>
      <c r="H11" s="94"/>
    </row>
    <row r="12" spans="1:9" s="95" customFormat="1" ht="34.5" thickBot="1">
      <c r="A12" s="211"/>
      <c r="B12" s="920" t="s">
        <v>756</v>
      </c>
      <c r="C12" s="921"/>
      <c r="D12" s="237" t="s">
        <v>1045</v>
      </c>
      <c r="E12" s="237" t="s">
        <v>1046</v>
      </c>
      <c r="F12" s="181" t="s">
        <v>784</v>
      </c>
      <c r="G12" s="181" t="s">
        <v>758</v>
      </c>
      <c r="H12" s="182"/>
      <c r="I12" s="94"/>
    </row>
    <row r="13" spans="1:9" s="183" customFormat="1" ht="12" customHeight="1" thickBot="1">
      <c r="A13" s="238"/>
      <c r="B13" s="922"/>
      <c r="C13" s="923"/>
      <c r="D13" s="184">
        <f>'OBRAS - GERAL'!F521</f>
        <v>1320</v>
      </c>
      <c r="E13" s="186">
        <f>'OBRAS - GERAL'!G521</f>
        <v>103</v>
      </c>
      <c r="F13" s="239" t="s">
        <v>763</v>
      </c>
      <c r="G13" s="186">
        <f>'OBRAS - GERAL'!V521</f>
        <v>500</v>
      </c>
      <c r="H13" s="187"/>
      <c r="I13" s="188"/>
    </row>
    <row r="14" spans="1:9" ht="12" thickBot="1">
      <c r="A14" s="240"/>
      <c r="B14" s="241"/>
      <c r="C14" s="242"/>
      <c r="D14" s="243"/>
      <c r="E14" s="243"/>
      <c r="F14" s="244"/>
      <c r="G14" s="244"/>
    </row>
    <row r="15" spans="1:9">
      <c r="A15" s="947" t="s">
        <v>740</v>
      </c>
      <c r="B15" s="951" t="s">
        <v>1102</v>
      </c>
      <c r="C15" s="951"/>
      <c r="D15" s="245">
        <f>'OBRAS - GERAL'!F521</f>
        <v>1320</v>
      </c>
      <c r="E15" s="246" t="s">
        <v>734</v>
      </c>
    </row>
    <row r="16" spans="1:9" s="250" customFormat="1" ht="15" customHeight="1">
      <c r="A16" s="948"/>
      <c r="B16" s="950" t="s">
        <v>1103</v>
      </c>
      <c r="C16" s="950"/>
      <c r="D16" s="247">
        <v>90</v>
      </c>
      <c r="E16" s="248" t="s">
        <v>786</v>
      </c>
      <c r="F16" s="249"/>
      <c r="G16" s="249"/>
    </row>
    <row r="17" spans="1:9" s="250" customFormat="1" ht="15.75" customHeight="1">
      <c r="A17" s="948"/>
      <c r="B17" s="950" t="s">
        <v>1104</v>
      </c>
      <c r="C17" s="950"/>
      <c r="D17" s="247">
        <f>D15*D16/1000</f>
        <v>118.8</v>
      </c>
      <c r="E17" s="248" t="s">
        <v>787</v>
      </c>
      <c r="F17" s="249"/>
      <c r="G17" s="249"/>
    </row>
    <row r="18" spans="1:9" ht="15" customHeight="1">
      <c r="A18" s="948"/>
      <c r="B18" s="950" t="s">
        <v>1105</v>
      </c>
      <c r="C18" s="950"/>
      <c r="D18" s="251">
        <f>'OBRAS - GERAL'!G521</f>
        <v>103</v>
      </c>
      <c r="E18" s="252" t="s">
        <v>734</v>
      </c>
    </row>
    <row r="19" spans="1:9" ht="15" customHeight="1">
      <c r="A19" s="948"/>
      <c r="B19" s="950" t="s">
        <v>1106</v>
      </c>
      <c r="C19" s="950"/>
      <c r="D19" s="251">
        <v>456</v>
      </c>
      <c r="E19" s="253" t="s">
        <v>788</v>
      </c>
    </row>
    <row r="20" spans="1:9" ht="15" customHeight="1">
      <c r="A20" s="948"/>
      <c r="B20" s="950" t="s">
        <v>1107</v>
      </c>
      <c r="C20" s="950"/>
      <c r="D20" s="254">
        <f>D18*D19/1000</f>
        <v>46.968000000000004</v>
      </c>
      <c r="E20" s="248" t="s">
        <v>787</v>
      </c>
    </row>
    <row r="21" spans="1:9" ht="15.75" customHeight="1">
      <c r="A21" s="948"/>
      <c r="B21" s="950" t="s">
        <v>789</v>
      </c>
      <c r="C21" s="950"/>
      <c r="D21" s="255">
        <f>D17+D20</f>
        <v>165.768</v>
      </c>
      <c r="E21" s="248" t="s">
        <v>787</v>
      </c>
    </row>
    <row r="22" spans="1:9" ht="15.75" customHeight="1" thickBot="1">
      <c r="A22" s="948"/>
      <c r="B22" s="952" t="s">
        <v>790</v>
      </c>
      <c r="C22" s="952"/>
      <c r="D22" s="256">
        <v>40</v>
      </c>
      <c r="E22" s="257" t="s">
        <v>791</v>
      </c>
    </row>
    <row r="23" spans="1:9" ht="15.75" customHeight="1" thickBot="1">
      <c r="A23" s="949"/>
      <c r="B23" s="953" t="s">
        <v>792</v>
      </c>
      <c r="C23" s="953"/>
      <c r="D23" s="258">
        <f>D21*D22</f>
        <v>6630.72</v>
      </c>
      <c r="E23" s="259" t="s">
        <v>793</v>
      </c>
    </row>
    <row r="24" spans="1:9" ht="12" thickBot="1">
      <c r="A24" s="260"/>
      <c r="B24" s="261"/>
      <c r="C24" s="261"/>
      <c r="F24" s="262"/>
      <c r="G24" s="262"/>
    </row>
    <row r="25" spans="1:9" s="95" customFormat="1" ht="12" thickBot="1">
      <c r="A25" s="908"/>
      <c r="B25" s="908"/>
      <c r="C25" s="908"/>
      <c r="D25" s="101" t="s">
        <v>726</v>
      </c>
      <c r="E25" s="101" t="s">
        <v>727</v>
      </c>
      <c r="F25" s="131" t="s">
        <v>728</v>
      </c>
      <c r="G25" s="131" t="s">
        <v>729</v>
      </c>
      <c r="H25" s="94"/>
    </row>
    <row r="26" spans="1:9" ht="45.75" thickBot="1">
      <c r="A26" s="706" t="s">
        <v>755</v>
      </c>
      <c r="B26" s="844" t="s">
        <v>988</v>
      </c>
      <c r="C26" s="846" t="s">
        <v>794</v>
      </c>
      <c r="D26" s="836">
        <f>D38</f>
        <v>165.768</v>
      </c>
      <c r="E26" s="837" t="s">
        <v>795</v>
      </c>
      <c r="F26" s="838">
        <v>66.19</v>
      </c>
      <c r="G26" s="838">
        <f>TRUNC(D26*F26,2)</f>
        <v>10972.18</v>
      </c>
    </row>
    <row r="27" spans="1:9" s="95" customFormat="1" ht="12" thickBot="1">
      <c r="A27" s="145"/>
      <c r="B27" s="123"/>
      <c r="C27" s="176"/>
      <c r="D27" s="177"/>
      <c r="E27" s="154"/>
      <c r="F27" s="178"/>
      <c r="G27" s="178"/>
      <c r="H27" s="94"/>
    </row>
    <row r="28" spans="1:9" s="95" customFormat="1" ht="34.5" thickBot="1">
      <c r="A28" s="263"/>
      <c r="B28" s="920" t="s">
        <v>756</v>
      </c>
      <c r="C28" s="921"/>
      <c r="D28" s="264" t="s">
        <v>1045</v>
      </c>
      <c r="E28" s="237" t="s">
        <v>1046</v>
      </c>
      <c r="F28" s="181" t="s">
        <v>784</v>
      </c>
      <c r="G28" s="181" t="s">
        <v>758</v>
      </c>
      <c r="H28" s="182"/>
      <c r="I28" s="94"/>
    </row>
    <row r="29" spans="1:9" s="183" customFormat="1" ht="12" customHeight="1" thickBot="1">
      <c r="A29" s="263"/>
      <c r="B29" s="922"/>
      <c r="C29" s="923"/>
      <c r="D29" s="184">
        <f>'OBRAS - GERAL'!F521</f>
        <v>1320</v>
      </c>
      <c r="E29" s="186">
        <f>'OBRAS - GERAL'!G521</f>
        <v>103</v>
      </c>
      <c r="F29" s="239" t="s">
        <v>763</v>
      </c>
      <c r="G29" s="186">
        <f>'OBRAS - GERAL'!V521</f>
        <v>500</v>
      </c>
      <c r="H29" s="187"/>
      <c r="I29" s="188"/>
    </row>
    <row r="30" spans="1:9" s="559" customFormat="1" ht="12" customHeight="1">
      <c r="A30" s="553"/>
      <c r="B30" s="556"/>
      <c r="C30" s="556"/>
      <c r="D30" s="557"/>
      <c r="E30" s="396"/>
      <c r="F30" s="554"/>
      <c r="G30" s="396"/>
      <c r="H30" s="558"/>
      <c r="I30" s="397"/>
    </row>
    <row r="31" spans="1:9" ht="12" thickBot="1">
      <c r="A31" s="240"/>
      <c r="B31" s="265"/>
      <c r="C31" s="266"/>
      <c r="D31" s="555"/>
      <c r="E31" s="555"/>
      <c r="F31" s="324"/>
      <c r="G31" s="324"/>
    </row>
    <row r="32" spans="1:9" ht="12" thickBot="1">
      <c r="A32" s="935" t="s">
        <v>740</v>
      </c>
      <c r="B32" s="936" t="s">
        <v>1102</v>
      </c>
      <c r="C32" s="937"/>
      <c r="D32" s="245">
        <f>D29</f>
        <v>1320</v>
      </c>
      <c r="E32" s="246" t="s">
        <v>734</v>
      </c>
      <c r="F32" s="267"/>
    </row>
    <row r="33" spans="1:9" ht="15" customHeight="1" thickBot="1">
      <c r="A33" s="935"/>
      <c r="B33" s="938" t="s">
        <v>1103</v>
      </c>
      <c r="C33" s="939"/>
      <c r="D33" s="251">
        <v>90</v>
      </c>
      <c r="E33" s="253" t="s">
        <v>788</v>
      </c>
    </row>
    <row r="34" spans="1:9" s="250" customFormat="1" ht="12" customHeight="1" thickBot="1">
      <c r="A34" s="935"/>
      <c r="B34" s="938" t="s">
        <v>1104</v>
      </c>
      <c r="C34" s="939"/>
      <c r="D34" s="247">
        <f>D32*D33/1000</f>
        <v>118.8</v>
      </c>
      <c r="E34" s="248" t="s">
        <v>787</v>
      </c>
      <c r="F34" s="249"/>
      <c r="G34" s="249"/>
    </row>
    <row r="35" spans="1:9" ht="12" thickBot="1">
      <c r="A35" s="935"/>
      <c r="B35" s="938" t="s">
        <v>1105</v>
      </c>
      <c r="C35" s="939"/>
      <c r="D35" s="251">
        <f>E29</f>
        <v>103</v>
      </c>
      <c r="E35" s="252" t="s">
        <v>734</v>
      </c>
    </row>
    <row r="36" spans="1:9" ht="12" thickBot="1">
      <c r="A36" s="935"/>
      <c r="B36" s="938" t="s">
        <v>1106</v>
      </c>
      <c r="C36" s="939"/>
      <c r="D36" s="251">
        <v>456</v>
      </c>
      <c r="E36" s="253" t="s">
        <v>788</v>
      </c>
    </row>
    <row r="37" spans="1:9" s="250" customFormat="1" ht="12" customHeight="1" thickBot="1">
      <c r="A37" s="935"/>
      <c r="B37" s="938" t="s">
        <v>1107</v>
      </c>
      <c r="C37" s="939"/>
      <c r="D37" s="247">
        <f>D35*D36/1000</f>
        <v>46.968000000000004</v>
      </c>
      <c r="E37" s="248" t="s">
        <v>787</v>
      </c>
      <c r="F37" s="249"/>
      <c r="G37" s="249"/>
    </row>
    <row r="38" spans="1:9" ht="12" thickBot="1">
      <c r="A38" s="935"/>
      <c r="B38" s="940" t="s">
        <v>789</v>
      </c>
      <c r="C38" s="940"/>
      <c r="D38" s="268">
        <f>D34+D37</f>
        <v>165.768</v>
      </c>
      <c r="E38" s="269" t="s">
        <v>787</v>
      </c>
    </row>
    <row r="39" spans="1:9" ht="12" thickBot="1">
      <c r="B39" s="233"/>
      <c r="C39" s="234"/>
      <c r="D39" s="235"/>
      <c r="E39" s="235"/>
      <c r="F39" s="236"/>
      <c r="G39" s="236"/>
    </row>
    <row r="40" spans="1:9" s="95" customFormat="1" ht="12" thickBot="1">
      <c r="A40" s="908"/>
      <c r="B40" s="908"/>
      <c r="C40" s="908"/>
      <c r="D40" s="101" t="s">
        <v>726</v>
      </c>
      <c r="E40" s="101" t="s">
        <v>727</v>
      </c>
      <c r="F40" s="131" t="s">
        <v>728</v>
      </c>
      <c r="G40" s="131" t="s">
        <v>729</v>
      </c>
      <c r="H40" s="94"/>
    </row>
    <row r="41" spans="1:9" s="839" customFormat="1" ht="23.25" thickBot="1">
      <c r="A41" s="706" t="s">
        <v>773</v>
      </c>
      <c r="B41" s="834" t="s">
        <v>1053</v>
      </c>
      <c r="C41" s="835" t="s">
        <v>1054</v>
      </c>
      <c r="D41" s="836">
        <f>D48</f>
        <v>7838.91</v>
      </c>
      <c r="E41" s="837" t="s">
        <v>1095</v>
      </c>
      <c r="F41" s="838">
        <v>21.48</v>
      </c>
      <c r="G41" s="838">
        <f>TRUNC(D41*F41,2)</f>
        <v>168379.78</v>
      </c>
    </row>
    <row r="42" spans="1:9" s="95" customFormat="1" ht="12" thickBot="1">
      <c r="A42" s="145"/>
      <c r="B42" s="123"/>
      <c r="C42" s="176"/>
      <c r="D42" s="177"/>
      <c r="E42" s="154"/>
      <c r="F42" s="178"/>
      <c r="G42" s="178"/>
      <c r="H42" s="94"/>
    </row>
    <row r="43" spans="1:9" s="273" customFormat="1" ht="34.5" thickBot="1">
      <c r="A43" s="211"/>
      <c r="B43" s="920" t="s">
        <v>756</v>
      </c>
      <c r="C43" s="921"/>
      <c r="D43" s="237" t="s">
        <v>1045</v>
      </c>
      <c r="E43" s="237" t="s">
        <v>1046</v>
      </c>
      <c r="F43" s="270"/>
      <c r="G43" s="271"/>
      <c r="H43" s="272"/>
      <c r="I43" s="94"/>
    </row>
    <row r="44" spans="1:9" s="183" customFormat="1" ht="12" customHeight="1" thickBot="1">
      <c r="A44" s="238"/>
      <c r="B44" s="922"/>
      <c r="C44" s="923"/>
      <c r="D44" s="186">
        <f>'OBRAS - GERAL'!F521</f>
        <v>1320</v>
      </c>
      <c r="E44" s="186">
        <f>'OBRAS - GERAL'!G521</f>
        <v>103</v>
      </c>
      <c r="F44" s="274"/>
      <c r="G44" s="275"/>
      <c r="H44" s="187"/>
      <c r="I44" s="188"/>
    </row>
    <row r="45" spans="1:9" s="95" customFormat="1" ht="12" thickBot="1">
      <c r="A45" s="220"/>
      <c r="B45" s="220"/>
      <c r="C45" s="127"/>
      <c r="D45" s="128"/>
      <c r="E45" s="188"/>
      <c r="F45" s="128"/>
      <c r="G45" s="275"/>
      <c r="H45" s="94"/>
    </row>
    <row r="46" spans="1:9" ht="14.25" customHeight="1">
      <c r="A46" s="941" t="s">
        <v>740</v>
      </c>
      <c r="B46" s="936" t="s">
        <v>797</v>
      </c>
      <c r="C46" s="937"/>
      <c r="D46" s="276">
        <f>'OBRAS - GERAL'!I521</f>
        <v>87099</v>
      </c>
      <c r="E46" s="246" t="s">
        <v>765</v>
      </c>
    </row>
    <row r="47" spans="1:9" ht="14.25" customHeight="1">
      <c r="A47" s="942"/>
      <c r="B47" s="938" t="s">
        <v>785</v>
      </c>
      <c r="C47" s="939"/>
      <c r="D47" s="251">
        <v>90</v>
      </c>
      <c r="E47" s="253" t="s">
        <v>788</v>
      </c>
    </row>
    <row r="48" spans="1:9" ht="15.75" customHeight="1" thickBot="1">
      <c r="A48" s="943"/>
      <c r="B48" s="940" t="s">
        <v>798</v>
      </c>
      <c r="C48" s="940"/>
      <c r="D48" s="268">
        <f>(D46*D47)/1000</f>
        <v>7838.91</v>
      </c>
      <c r="E48" s="269" t="s">
        <v>796</v>
      </c>
    </row>
    <row r="49" spans="1:8" ht="12" thickBot="1">
      <c r="A49" s="260"/>
      <c r="B49" s="261"/>
      <c r="C49" s="261"/>
      <c r="F49" s="262"/>
      <c r="G49" s="262"/>
    </row>
    <row r="50" spans="1:8" s="95" customFormat="1" ht="12" thickBot="1">
      <c r="A50" s="908"/>
      <c r="B50" s="908"/>
      <c r="C50" s="908"/>
      <c r="D50" s="101" t="s">
        <v>726</v>
      </c>
      <c r="E50" s="101" t="s">
        <v>727</v>
      </c>
      <c r="F50" s="131" t="s">
        <v>728</v>
      </c>
      <c r="G50" s="131" t="s">
        <v>729</v>
      </c>
      <c r="H50" s="94"/>
    </row>
    <row r="51" spans="1:8" s="95" customFormat="1" ht="79.5" thickBot="1">
      <c r="A51" s="840" t="s">
        <v>773</v>
      </c>
      <c r="B51" s="706" t="s">
        <v>989</v>
      </c>
      <c r="C51" s="841" t="s">
        <v>810</v>
      </c>
      <c r="D51" s="838">
        <f>D56</f>
        <v>48</v>
      </c>
      <c r="E51" s="842" t="s">
        <v>811</v>
      </c>
      <c r="F51" s="838">
        <v>7845.97</v>
      </c>
      <c r="G51" s="838">
        <f>TRUNC(D51*F51,2)</f>
        <v>376606.56</v>
      </c>
      <c r="H51" s="94"/>
    </row>
    <row r="52" spans="1:8" s="282" customFormat="1" ht="12" thickBot="1">
      <c r="A52" s="277"/>
      <c r="B52" s="260"/>
      <c r="C52" s="278"/>
      <c r="D52" s="279"/>
      <c r="E52" s="279"/>
      <c r="F52" s="280"/>
      <c r="G52" s="280"/>
      <c r="H52" s="281"/>
    </row>
    <row r="53" spans="1:8" s="282" customFormat="1" ht="12" thickBot="1">
      <c r="A53" s="84"/>
      <c r="B53" s="944" t="s">
        <v>740</v>
      </c>
      <c r="C53" s="283" t="s">
        <v>812</v>
      </c>
      <c r="D53" s="284">
        <v>4</v>
      </c>
      <c r="E53" s="284" t="s">
        <v>813</v>
      </c>
      <c r="F53" s="934"/>
      <c r="G53" s="934"/>
      <c r="H53" s="285"/>
    </row>
    <row r="54" spans="1:8" ht="12" thickBot="1">
      <c r="B54" s="945"/>
      <c r="C54" s="283" t="s">
        <v>814</v>
      </c>
      <c r="D54" s="284">
        <v>1</v>
      </c>
      <c r="E54" s="284" t="s">
        <v>813</v>
      </c>
      <c r="F54" s="262"/>
      <c r="G54" s="262"/>
      <c r="H54" s="286"/>
    </row>
    <row r="55" spans="1:8" ht="12" thickBot="1">
      <c r="B55" s="945"/>
      <c r="C55" s="283" t="s">
        <v>815</v>
      </c>
      <c r="D55" s="284">
        <v>12</v>
      </c>
      <c r="E55" s="284" t="s">
        <v>742</v>
      </c>
      <c r="F55" s="262"/>
      <c r="G55" s="262"/>
      <c r="H55" s="286"/>
    </row>
    <row r="56" spans="1:8" ht="15.75" customHeight="1" thickBot="1">
      <c r="B56" s="946"/>
      <c r="C56" s="287" t="s">
        <v>816</v>
      </c>
      <c r="D56" s="288">
        <f>D53*D55</f>
        <v>48</v>
      </c>
      <c r="E56" s="288" t="s">
        <v>817</v>
      </c>
      <c r="F56" s="262"/>
      <c r="G56" s="262"/>
      <c r="H56" s="286"/>
    </row>
    <row r="57" spans="1:8">
      <c r="A57" s="129"/>
      <c r="B57" s="130"/>
      <c r="C57" s="81"/>
      <c r="D57" s="130"/>
      <c r="E57" s="289"/>
      <c r="F57" s="175"/>
      <c r="G57" s="175"/>
      <c r="H57" s="286"/>
    </row>
    <row r="58" spans="1:8" ht="15.75" customHeight="1">
      <c r="A58" s="260"/>
      <c r="B58" s="261"/>
      <c r="C58" s="261"/>
      <c r="F58" s="262"/>
      <c r="G58" s="262"/>
    </row>
    <row r="59" spans="1:8" ht="18" customHeight="1"/>
  </sheetData>
  <mergeCells count="38">
    <mergeCell ref="A1:A5"/>
    <mergeCell ref="B1:B3"/>
    <mergeCell ref="C1:G1"/>
    <mergeCell ref="C2:G2"/>
    <mergeCell ref="C3:G3"/>
    <mergeCell ref="C4:G4"/>
    <mergeCell ref="C5:G5"/>
    <mergeCell ref="B43:C44"/>
    <mergeCell ref="B20:C20"/>
    <mergeCell ref="B21:C21"/>
    <mergeCell ref="B22:C22"/>
    <mergeCell ref="B23:C23"/>
    <mergeCell ref="A25:C25"/>
    <mergeCell ref="B28:C29"/>
    <mergeCell ref="A9:C9"/>
    <mergeCell ref="B12:C13"/>
    <mergeCell ref="A15:A23"/>
    <mergeCell ref="B16:C16"/>
    <mergeCell ref="B17:C17"/>
    <mergeCell ref="B18:C18"/>
    <mergeCell ref="B19:C19"/>
    <mergeCell ref="B15:C15"/>
    <mergeCell ref="F53:G53"/>
    <mergeCell ref="A50:C50"/>
    <mergeCell ref="A32:A38"/>
    <mergeCell ref="B32:C32"/>
    <mergeCell ref="B33:C33"/>
    <mergeCell ref="B34:C34"/>
    <mergeCell ref="B35:C35"/>
    <mergeCell ref="B36:C36"/>
    <mergeCell ref="B37:C37"/>
    <mergeCell ref="B38:C38"/>
    <mergeCell ref="A46:A48"/>
    <mergeCell ref="B46:C46"/>
    <mergeCell ref="B47:C47"/>
    <mergeCell ref="B48:C48"/>
    <mergeCell ref="B53:B56"/>
    <mergeCell ref="A40:C40"/>
  </mergeCells>
  <pageMargins left="0.39370078740157483" right="0.39370078740157483" top="0.78740157480314965" bottom="0.78740157480314965" header="0.39370078740157483" footer="0.59055118110236227"/>
  <pageSetup paperSize="9" scale="89" orientation="landscape" horizontalDpi="300" verticalDpi="300" r:id="rId1"/>
  <headerFooter alignWithMargins="0">
    <oddFooter>Página &amp;P de &amp;N</oddFooter>
  </headerFooter>
  <rowBreaks count="1" manualBreakCount="1">
    <brk id="30" max="6" man="1"/>
  </rowBreaks>
  <drawing r:id="rId2"/>
  <legacyDrawing r:id="rId3"/>
  <oleObjects>
    <oleObject progId="Word.Picture.8" shapeId="9218" r:id="rId4"/>
  </oleObjects>
</worksheet>
</file>

<file path=xl/worksheets/sheet8.xml><?xml version="1.0" encoding="utf-8"?>
<worksheet xmlns="http://schemas.openxmlformats.org/spreadsheetml/2006/main" xmlns:r="http://schemas.openxmlformats.org/officeDocument/2006/relationships">
  <sheetPr>
    <tabColor rgb="FFFFFF00"/>
  </sheetPr>
  <dimension ref="A1:AC33"/>
  <sheetViews>
    <sheetView view="pageBreakPreview" workbookViewId="0">
      <selection activeCell="E33" sqref="E33"/>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15.5703125" style="82" bestFit="1" customWidth="1"/>
    <col min="6" max="6" width="14.5703125" style="83" customWidth="1"/>
    <col min="7" max="7" width="14.7109375" style="83" customWidth="1"/>
    <col min="8" max="8" width="15.140625" style="82" bestFit="1" customWidth="1"/>
    <col min="9" max="16384" width="9.140625" style="82"/>
  </cols>
  <sheetData>
    <row r="1" spans="1:29" ht="12" thickBot="1">
      <c r="A1" s="903"/>
      <c r="B1" s="927" t="s">
        <v>947</v>
      </c>
      <c r="C1" s="917" t="s">
        <v>154</v>
      </c>
      <c r="D1" s="917"/>
      <c r="E1" s="917"/>
      <c r="F1" s="917"/>
      <c r="G1" s="917"/>
      <c r="H1" s="917"/>
    </row>
    <row r="2" spans="1:29" ht="12" thickBot="1">
      <c r="A2" s="903"/>
      <c r="B2" s="927"/>
      <c r="C2" s="917" t="s">
        <v>945</v>
      </c>
      <c r="D2" s="917"/>
      <c r="E2" s="917"/>
      <c r="F2" s="917"/>
      <c r="G2" s="917"/>
      <c r="H2" s="917"/>
    </row>
    <row r="3" spans="1:29" ht="12" thickBot="1">
      <c r="A3" s="903"/>
      <c r="B3" s="927"/>
      <c r="C3" s="917" t="s">
        <v>946</v>
      </c>
      <c r="D3" s="917"/>
      <c r="E3" s="917"/>
      <c r="F3" s="917"/>
      <c r="G3" s="917"/>
      <c r="H3" s="917"/>
    </row>
    <row r="4" spans="1:29" ht="13.5" thickBot="1">
      <c r="A4" s="903"/>
      <c r="B4" s="547" t="s">
        <v>948</v>
      </c>
      <c r="C4" s="917" t="s">
        <v>722</v>
      </c>
      <c r="D4" s="917"/>
      <c r="E4" s="917"/>
      <c r="F4" s="917"/>
      <c r="G4" s="917"/>
      <c r="H4" s="917"/>
    </row>
    <row r="5" spans="1:29" ht="27.75" customHeight="1" thickBot="1">
      <c r="A5" s="903"/>
      <c r="B5" s="548" t="s">
        <v>949</v>
      </c>
      <c r="C5" s="974" t="s">
        <v>1112</v>
      </c>
      <c r="D5" s="974"/>
      <c r="E5" s="974"/>
      <c r="F5" s="974"/>
      <c r="G5" s="974"/>
      <c r="H5" s="974"/>
    </row>
    <row r="6" spans="1:29" ht="12" thickBot="1">
      <c r="B6" s="85"/>
      <c r="C6" s="86"/>
      <c r="D6" s="86"/>
      <c r="E6" s="85"/>
      <c r="F6" s="535" t="s">
        <v>1185</v>
      </c>
    </row>
    <row r="7" spans="1:29" s="95" customFormat="1" ht="12" thickBot="1">
      <c r="A7" s="87"/>
      <c r="B7" s="88"/>
      <c r="C7" s="89"/>
      <c r="D7" s="90"/>
      <c r="E7" s="91"/>
      <c r="F7" s="524" t="s">
        <v>968</v>
      </c>
      <c r="G7" s="93"/>
      <c r="H7" s="94"/>
    </row>
    <row r="8" spans="1:29" ht="12" thickBot="1">
      <c r="B8" s="233"/>
      <c r="C8" s="234"/>
      <c r="D8" s="235"/>
      <c r="E8" s="235"/>
      <c r="F8" s="236"/>
      <c r="G8" s="236"/>
    </row>
    <row r="9" spans="1:29" ht="12" thickBot="1">
      <c r="A9" s="908"/>
      <c r="B9" s="908"/>
      <c r="C9" s="908"/>
      <c r="D9" s="101" t="s">
        <v>726</v>
      </c>
      <c r="E9" s="101" t="s">
        <v>727</v>
      </c>
      <c r="F9" s="131" t="s">
        <v>728</v>
      </c>
      <c r="G9" s="131" t="s">
        <v>729</v>
      </c>
    </row>
    <row r="10" spans="1:29" s="296" customFormat="1" ht="39" thickBot="1">
      <c r="A10" s="290" t="s">
        <v>730</v>
      </c>
      <c r="B10" s="291" t="s">
        <v>1113</v>
      </c>
      <c r="C10" s="847" t="s">
        <v>1055</v>
      </c>
      <c r="D10" s="836">
        <f>'OBRAS - GERAL'!G521</f>
        <v>103</v>
      </c>
      <c r="E10" s="837" t="s">
        <v>734</v>
      </c>
      <c r="F10" s="838">
        <f>H31</f>
        <v>788.64400000000001</v>
      </c>
      <c r="G10" s="838">
        <f>TRUNC(D10*F10,2)</f>
        <v>81230.33</v>
      </c>
      <c r="H10" s="292"/>
      <c r="I10" s="292"/>
      <c r="J10" s="292"/>
      <c r="K10" s="292"/>
      <c r="L10" s="293"/>
      <c r="M10" s="294"/>
      <c r="N10" s="294"/>
      <c r="O10" s="295"/>
      <c r="P10" s="295"/>
      <c r="Q10" s="295"/>
      <c r="R10" s="295"/>
      <c r="S10" s="295"/>
      <c r="T10" s="295"/>
      <c r="U10" s="295"/>
      <c r="V10" s="295"/>
      <c r="W10" s="295"/>
      <c r="X10" s="295"/>
      <c r="Y10" s="295"/>
      <c r="Z10" s="295"/>
      <c r="AA10" s="295"/>
      <c r="AB10" s="295"/>
      <c r="AC10" s="295"/>
    </row>
    <row r="11" spans="1:29" s="95" customFormat="1" ht="12" thickBot="1">
      <c r="A11" s="613"/>
      <c r="B11" s="297"/>
      <c r="C11" s="81"/>
      <c r="D11" s="613"/>
      <c r="E11" s="298"/>
      <c r="F11" s="175"/>
      <c r="G11" s="175"/>
      <c r="H11" s="94"/>
    </row>
    <row r="12" spans="1:29" s="95" customFormat="1" ht="15.75" customHeight="1" thickBot="1">
      <c r="A12" s="957" t="s">
        <v>800</v>
      </c>
      <c r="B12" s="958"/>
      <c r="C12" s="958"/>
      <c r="D12" s="958"/>
      <c r="E12" s="958"/>
      <c r="F12" s="958"/>
      <c r="G12" s="958"/>
      <c r="H12" s="959"/>
    </row>
    <row r="13" spans="1:29" s="296" customFormat="1" ht="30" customHeight="1" thickBot="1">
      <c r="A13" s="290" t="s">
        <v>922</v>
      </c>
      <c r="B13" s="291">
        <v>83397</v>
      </c>
      <c r="C13" s="960" t="s">
        <v>1057</v>
      </c>
      <c r="D13" s="961"/>
      <c r="E13" s="961"/>
      <c r="F13" s="961"/>
      <c r="G13" s="961"/>
      <c r="H13" s="961"/>
      <c r="I13" s="292"/>
      <c r="J13" s="292"/>
      <c r="K13" s="292"/>
      <c r="L13" s="293"/>
      <c r="M13" s="294"/>
      <c r="N13" s="294"/>
      <c r="O13" s="295"/>
      <c r="P13" s="295"/>
      <c r="Q13" s="295"/>
      <c r="R13" s="295"/>
      <c r="S13" s="295"/>
      <c r="T13" s="295"/>
      <c r="U13" s="295"/>
      <c r="V13" s="295"/>
      <c r="W13" s="295"/>
      <c r="X13" s="295"/>
      <c r="Y13" s="295"/>
      <c r="Z13" s="295"/>
      <c r="AA13" s="295"/>
      <c r="AB13" s="295"/>
      <c r="AC13" s="295"/>
    </row>
    <row r="14" spans="1:29" s="561" customFormat="1" ht="15" customHeight="1" thickBot="1">
      <c r="A14" s="609" t="s">
        <v>801</v>
      </c>
      <c r="B14" s="970" t="s">
        <v>723</v>
      </c>
      <c r="C14" s="970"/>
      <c r="D14" s="609" t="s">
        <v>724</v>
      </c>
      <c r="E14" s="609" t="s">
        <v>725</v>
      </c>
      <c r="F14" s="609" t="s">
        <v>802</v>
      </c>
      <c r="G14" s="609" t="s">
        <v>803</v>
      </c>
      <c r="H14" s="609" t="s">
        <v>804</v>
      </c>
      <c r="I14" s="560"/>
    </row>
    <row r="15" spans="1:29" s="296" customFormat="1" ht="12.75">
      <c r="A15" s="305" t="s">
        <v>1058</v>
      </c>
      <c r="B15" s="972" t="s">
        <v>1059</v>
      </c>
      <c r="C15" s="972"/>
      <c r="D15" s="301" t="s">
        <v>1060</v>
      </c>
      <c r="E15" s="302">
        <v>1</v>
      </c>
      <c r="F15" s="303">
        <v>0</v>
      </c>
      <c r="G15" s="304">
        <v>805.07</v>
      </c>
      <c r="H15" s="304">
        <f>E15*G15</f>
        <v>805.07</v>
      </c>
      <c r="I15" s="299"/>
    </row>
    <row r="16" spans="1:29" s="296" customFormat="1" ht="12.75">
      <c r="A16" s="305" t="s">
        <v>1061</v>
      </c>
      <c r="B16" s="968" t="s">
        <v>1062</v>
      </c>
      <c r="C16" s="968"/>
      <c r="D16" s="301" t="s">
        <v>738</v>
      </c>
      <c r="E16" s="307">
        <v>6</v>
      </c>
      <c r="F16" s="308">
        <v>0</v>
      </c>
      <c r="G16" s="309">
        <v>21.24</v>
      </c>
      <c r="H16" s="304">
        <f>E16*G16</f>
        <v>127.44</v>
      </c>
      <c r="I16" s="299"/>
    </row>
    <row r="17" spans="1:29" s="296" customFormat="1" ht="12.75">
      <c r="A17" s="305" t="s">
        <v>1063</v>
      </c>
      <c r="B17" s="969" t="s">
        <v>1064</v>
      </c>
      <c r="C17" s="969"/>
      <c r="D17" s="301" t="s">
        <v>1065</v>
      </c>
      <c r="E17" s="307">
        <v>1.25</v>
      </c>
      <c r="F17" s="308">
        <v>0</v>
      </c>
      <c r="G17" s="309">
        <v>121.35</v>
      </c>
      <c r="H17" s="304">
        <f>E17*G17</f>
        <v>151.6875</v>
      </c>
      <c r="I17" s="299"/>
    </row>
    <row r="18" spans="1:29" s="296" customFormat="1" ht="12.75">
      <c r="A18" s="305" t="s">
        <v>1066</v>
      </c>
      <c r="B18" s="969" t="s">
        <v>1067</v>
      </c>
      <c r="C18" s="969"/>
      <c r="D18" s="301" t="s">
        <v>1068</v>
      </c>
      <c r="E18" s="307">
        <v>0.15</v>
      </c>
      <c r="F18" s="308">
        <v>0</v>
      </c>
      <c r="G18" s="309">
        <v>217.65</v>
      </c>
      <c r="H18" s="304">
        <f>E18*G18</f>
        <v>32.647500000000001</v>
      </c>
      <c r="I18" s="299"/>
    </row>
    <row r="19" spans="1:29" s="296" customFormat="1" ht="13.5" thickBot="1">
      <c r="A19" s="305" t="s">
        <v>1069</v>
      </c>
      <c r="B19" s="969" t="s">
        <v>1070</v>
      </c>
      <c r="C19" s="969"/>
      <c r="D19" s="301" t="s">
        <v>1068</v>
      </c>
      <c r="E19" s="307">
        <v>0.15</v>
      </c>
      <c r="F19" s="308">
        <v>0</v>
      </c>
      <c r="G19" s="309">
        <v>266.86</v>
      </c>
      <c r="H19" s="304">
        <f>E19*G19</f>
        <v>40.029000000000003</v>
      </c>
      <c r="I19" s="299"/>
    </row>
    <row r="20" spans="1:29" s="296" customFormat="1" ht="12.75" customHeight="1" thickBot="1">
      <c r="A20" s="962" t="s">
        <v>955</v>
      </c>
      <c r="B20" s="963"/>
      <c r="C20" s="963"/>
      <c r="D20" s="963"/>
      <c r="E20" s="963"/>
      <c r="F20" s="963"/>
      <c r="G20" s="964"/>
      <c r="H20" s="503">
        <f>SUM(H15:H19)</f>
        <v>1156.874</v>
      </c>
      <c r="I20" s="612"/>
    </row>
    <row r="21" spans="1:29" s="296" customFormat="1" ht="13.5" thickBot="1">
      <c r="A21" s="311"/>
      <c r="B21" s="312"/>
      <c r="C21" s="312"/>
      <c r="D21" s="312"/>
      <c r="E21" s="312"/>
      <c r="F21" s="312"/>
      <c r="G21" s="313"/>
      <c r="H21" s="314"/>
      <c r="I21" s="299"/>
    </row>
    <row r="22" spans="1:29" s="296" customFormat="1" ht="13.5" thickBot="1">
      <c r="A22" s="957" t="s">
        <v>806</v>
      </c>
      <c r="B22" s="958"/>
      <c r="C22" s="958"/>
      <c r="D22" s="958"/>
      <c r="E22" s="958"/>
      <c r="F22" s="958"/>
      <c r="G22" s="958"/>
      <c r="H22" s="959"/>
      <c r="I22" s="299"/>
    </row>
    <row r="23" spans="1:29" s="296" customFormat="1" ht="28.5" customHeight="1" thickBot="1">
      <c r="A23" s="315" t="s">
        <v>730</v>
      </c>
      <c r="B23" s="291" t="s">
        <v>1113</v>
      </c>
      <c r="C23" s="965" t="s">
        <v>1055</v>
      </c>
      <c r="D23" s="966"/>
      <c r="E23" s="966"/>
      <c r="F23" s="966"/>
      <c r="G23" s="966"/>
      <c r="H23" s="967"/>
      <c r="I23" s="292"/>
      <c r="J23" s="292"/>
      <c r="K23" s="292"/>
      <c r="L23" s="293"/>
      <c r="M23" s="294"/>
      <c r="N23" s="294"/>
      <c r="O23" s="295"/>
      <c r="P23" s="295"/>
      <c r="Q23" s="295"/>
      <c r="R23" s="295"/>
      <c r="S23" s="295"/>
      <c r="T23" s="295"/>
      <c r="U23" s="295"/>
      <c r="V23" s="295"/>
      <c r="W23" s="295"/>
      <c r="X23" s="295"/>
      <c r="Y23" s="295"/>
      <c r="Z23" s="295"/>
      <c r="AA23" s="295"/>
      <c r="AB23" s="295"/>
      <c r="AC23" s="295"/>
    </row>
    <row r="24" spans="1:29" s="561" customFormat="1" ht="15" customHeight="1" thickBot="1">
      <c r="A24" s="609" t="s">
        <v>801</v>
      </c>
      <c r="B24" s="970" t="s">
        <v>723</v>
      </c>
      <c r="C24" s="970"/>
      <c r="D24" s="609" t="s">
        <v>724</v>
      </c>
      <c r="E24" s="609" t="s">
        <v>725</v>
      </c>
      <c r="F24" s="609" t="s">
        <v>802</v>
      </c>
      <c r="G24" s="609" t="s">
        <v>803</v>
      </c>
      <c r="H24" s="609" t="s">
        <v>804</v>
      </c>
      <c r="I24" s="560"/>
    </row>
    <row r="25" spans="1:29" s="296" customFormat="1" ht="12.75">
      <c r="A25" s="615" t="s">
        <v>1058</v>
      </c>
      <c r="B25" s="971" t="s">
        <v>1059</v>
      </c>
      <c r="C25" s="971"/>
      <c r="D25" s="616" t="s">
        <v>1060</v>
      </c>
      <c r="E25" s="617">
        <v>0</v>
      </c>
      <c r="F25" s="618">
        <v>0</v>
      </c>
      <c r="G25" s="304">
        <v>805.07</v>
      </c>
      <c r="H25" s="619">
        <f t="shared" ref="H25:H30" si="0">E25*G25</f>
        <v>0</v>
      </c>
      <c r="I25" s="299"/>
    </row>
    <row r="26" spans="1:29" s="625" customFormat="1" ht="12.75">
      <c r="A26" s="620">
        <v>5038</v>
      </c>
      <c r="B26" s="973" t="s">
        <v>1071</v>
      </c>
      <c r="C26" s="973"/>
      <c r="D26" s="301" t="s">
        <v>1060</v>
      </c>
      <c r="E26" s="848">
        <v>1</v>
      </c>
      <c r="F26" s="849">
        <v>0</v>
      </c>
      <c r="G26" s="850">
        <v>436.84</v>
      </c>
      <c r="H26" s="850">
        <f t="shared" si="0"/>
        <v>436.84</v>
      </c>
      <c r="I26" s="624"/>
    </row>
    <row r="27" spans="1:29" s="296" customFormat="1" ht="12.75">
      <c r="A27" s="305" t="s">
        <v>1061</v>
      </c>
      <c r="B27" s="968" t="s">
        <v>1062</v>
      </c>
      <c r="C27" s="968"/>
      <c r="D27" s="306" t="s">
        <v>738</v>
      </c>
      <c r="E27" s="302">
        <v>6</v>
      </c>
      <c r="F27" s="303">
        <v>0</v>
      </c>
      <c r="G27" s="304">
        <v>21.24</v>
      </c>
      <c r="H27" s="304">
        <f t="shared" si="0"/>
        <v>127.44</v>
      </c>
      <c r="I27" s="299"/>
    </row>
    <row r="28" spans="1:29" s="296" customFormat="1" ht="12.75">
      <c r="A28" s="305" t="s">
        <v>1063</v>
      </c>
      <c r="B28" s="969" t="s">
        <v>1064</v>
      </c>
      <c r="C28" s="969"/>
      <c r="D28" s="306" t="s">
        <v>1065</v>
      </c>
      <c r="E28" s="307">
        <v>1.25</v>
      </c>
      <c r="F28" s="308">
        <v>0</v>
      </c>
      <c r="G28" s="309">
        <v>121.35</v>
      </c>
      <c r="H28" s="309">
        <f t="shared" si="0"/>
        <v>151.6875</v>
      </c>
      <c r="I28" s="299"/>
    </row>
    <row r="29" spans="1:29" s="296" customFormat="1" ht="12.75">
      <c r="A29" s="305" t="s">
        <v>1066</v>
      </c>
      <c r="B29" s="969" t="s">
        <v>1067</v>
      </c>
      <c r="C29" s="969"/>
      <c r="D29" s="306" t="s">
        <v>1068</v>
      </c>
      <c r="E29" s="307">
        <v>0.15</v>
      </c>
      <c r="F29" s="308">
        <v>0</v>
      </c>
      <c r="G29" s="309">
        <v>217.65</v>
      </c>
      <c r="H29" s="309">
        <f t="shared" si="0"/>
        <v>32.647500000000001</v>
      </c>
      <c r="I29" s="299"/>
    </row>
    <row r="30" spans="1:29" s="296" customFormat="1" ht="13.5" thickBot="1">
      <c r="A30" s="305" t="s">
        <v>1069</v>
      </c>
      <c r="B30" s="969" t="s">
        <v>1070</v>
      </c>
      <c r="C30" s="969"/>
      <c r="D30" s="306" t="s">
        <v>1068</v>
      </c>
      <c r="E30" s="307">
        <v>0.15</v>
      </c>
      <c r="F30" s="308">
        <v>0</v>
      </c>
      <c r="G30" s="309">
        <v>266.86</v>
      </c>
      <c r="H30" s="309">
        <f t="shared" si="0"/>
        <v>40.029000000000003</v>
      </c>
      <c r="I30" s="299"/>
    </row>
    <row r="31" spans="1:29" s="296" customFormat="1" ht="12.75" customHeight="1" thickBot="1">
      <c r="A31" s="954" t="s">
        <v>805</v>
      </c>
      <c r="B31" s="955"/>
      <c r="C31" s="955"/>
      <c r="D31" s="955"/>
      <c r="E31" s="955"/>
      <c r="F31" s="955"/>
      <c r="G31" s="956"/>
      <c r="H31" s="504">
        <f>SUM(H25:H30)</f>
        <v>788.64400000000001</v>
      </c>
      <c r="I31" s="612"/>
    </row>
    <row r="32" spans="1:29" s="95" customFormat="1">
      <c r="A32" s="129"/>
      <c r="B32" s="297"/>
      <c r="C32" s="81"/>
      <c r="D32" s="129"/>
      <c r="E32" s="298"/>
      <c r="F32" s="175"/>
      <c r="G32" s="175"/>
      <c r="H32" s="94"/>
    </row>
    <row r="33" spans="1:8">
      <c r="A33" s="96"/>
      <c r="B33" s="97"/>
      <c r="C33" s="323"/>
      <c r="D33" s="85"/>
      <c r="E33" s="85"/>
      <c r="F33" s="324"/>
      <c r="G33" s="324"/>
      <c r="H33" s="85"/>
    </row>
  </sheetData>
  <mergeCells count="27">
    <mergeCell ref="B17:C17"/>
    <mergeCell ref="B26:C26"/>
    <mergeCell ref="A1:A5"/>
    <mergeCell ref="B1:B3"/>
    <mergeCell ref="A9:C9"/>
    <mergeCell ref="C1:H1"/>
    <mergeCell ref="C2:H2"/>
    <mergeCell ref="C3:H3"/>
    <mergeCell ref="C4:H4"/>
    <mergeCell ref="C5:H5"/>
    <mergeCell ref="B24:C24"/>
    <mergeCell ref="A31:G31"/>
    <mergeCell ref="A12:H12"/>
    <mergeCell ref="C13:H13"/>
    <mergeCell ref="A20:G20"/>
    <mergeCell ref="A22:H22"/>
    <mergeCell ref="C23:H23"/>
    <mergeCell ref="B27:C27"/>
    <mergeCell ref="B28:C28"/>
    <mergeCell ref="B29:C29"/>
    <mergeCell ref="B30:C30"/>
    <mergeCell ref="B14:C14"/>
    <mergeCell ref="B18:C18"/>
    <mergeCell ref="B19:C19"/>
    <mergeCell ref="B25:C25"/>
    <mergeCell ref="B15:C15"/>
    <mergeCell ref="B16:C16"/>
  </mergeCells>
  <printOptions horizontalCentered="1"/>
  <pageMargins left="0.39370078740157483" right="0.39370078740157483" top="0.78740157480314965" bottom="0.78740157480314965" header="0.39370078740157483" footer="0.59055118110236227"/>
  <pageSetup paperSize="9" scale="74" orientation="landscape" horizontalDpi="4294967293" verticalDpi="4294967293" r:id="rId1"/>
  <headerFooter alignWithMargins="0">
    <oddFooter>Página &amp;P de &amp;N</oddFooter>
  </headerFooter>
  <drawing r:id="rId2"/>
  <legacyDrawing r:id="rId3"/>
  <oleObjects>
    <oleObject progId="Word.Picture.8" shapeId="10241" r:id="rId4"/>
  </oleObjects>
</worksheet>
</file>

<file path=xl/worksheets/sheet9.xml><?xml version="1.0" encoding="utf-8"?>
<worksheet xmlns="http://schemas.openxmlformats.org/spreadsheetml/2006/main" xmlns:r="http://schemas.openxmlformats.org/officeDocument/2006/relationships">
  <sheetPr>
    <tabColor rgb="FFFFFF00"/>
  </sheetPr>
  <dimension ref="A1:AC38"/>
  <sheetViews>
    <sheetView view="pageBreakPreview" topLeftCell="A19" workbookViewId="0">
      <selection activeCell="C13" sqref="C13:H13"/>
    </sheetView>
  </sheetViews>
  <sheetFormatPr defaultRowHeight="11.25"/>
  <cols>
    <col min="1" max="1" width="15.85546875" style="84" bestFit="1" customWidth="1"/>
    <col min="2" max="2" width="22.5703125" style="82" customWidth="1"/>
    <col min="3" max="3" width="60" style="82" customWidth="1"/>
    <col min="4" max="4" width="13.85546875" style="82" bestFit="1" customWidth="1"/>
    <col min="5" max="5" width="11.5703125" style="82" bestFit="1" customWidth="1"/>
    <col min="6" max="7" width="14.7109375" style="83" customWidth="1"/>
    <col min="8" max="8" width="15.140625" style="82" bestFit="1" customWidth="1"/>
    <col min="9" max="16384" width="9.140625" style="82"/>
  </cols>
  <sheetData>
    <row r="1" spans="1:29" ht="12" thickBot="1">
      <c r="A1" s="903"/>
      <c r="B1" s="927" t="s">
        <v>947</v>
      </c>
      <c r="C1" s="917" t="s">
        <v>154</v>
      </c>
      <c r="D1" s="917"/>
      <c r="E1" s="917"/>
      <c r="F1" s="917"/>
      <c r="G1" s="917"/>
      <c r="H1" s="917"/>
    </row>
    <row r="2" spans="1:29" ht="12" thickBot="1">
      <c r="A2" s="903"/>
      <c r="B2" s="927"/>
      <c r="C2" s="917" t="s">
        <v>945</v>
      </c>
      <c r="D2" s="917"/>
      <c r="E2" s="917"/>
      <c r="F2" s="917"/>
      <c r="G2" s="917"/>
      <c r="H2" s="917"/>
    </row>
    <row r="3" spans="1:29" ht="12" thickBot="1">
      <c r="A3" s="903"/>
      <c r="B3" s="927"/>
      <c r="C3" s="917" t="s">
        <v>946</v>
      </c>
      <c r="D3" s="917"/>
      <c r="E3" s="917"/>
      <c r="F3" s="917"/>
      <c r="G3" s="917"/>
      <c r="H3" s="917"/>
    </row>
    <row r="4" spans="1:29" ht="13.5" thickBot="1">
      <c r="A4" s="903"/>
      <c r="B4" s="547" t="s">
        <v>948</v>
      </c>
      <c r="C4" s="917" t="s">
        <v>722</v>
      </c>
      <c r="D4" s="917"/>
      <c r="E4" s="917"/>
      <c r="F4" s="917"/>
      <c r="G4" s="917"/>
      <c r="H4" s="917"/>
    </row>
    <row r="5" spans="1:29" ht="33" customHeight="1" thickBot="1">
      <c r="A5" s="903"/>
      <c r="B5" s="548" t="s">
        <v>949</v>
      </c>
      <c r="C5" s="974" t="s">
        <v>1112</v>
      </c>
      <c r="D5" s="974"/>
      <c r="E5" s="974"/>
      <c r="F5" s="974"/>
      <c r="G5" s="974"/>
      <c r="H5" s="974"/>
    </row>
    <row r="6" spans="1:29" ht="12" thickBot="1">
      <c r="B6" s="85"/>
      <c r="C6" s="86"/>
      <c r="D6" s="86"/>
      <c r="E6" s="85"/>
      <c r="F6" s="535" t="s">
        <v>1185</v>
      </c>
    </row>
    <row r="7" spans="1:29" s="95" customFormat="1" ht="12" thickBot="1">
      <c r="A7" s="87"/>
      <c r="B7" s="88"/>
      <c r="C7" s="89"/>
      <c r="D7" s="90"/>
      <c r="E7" s="91"/>
      <c r="F7" s="92" t="s">
        <v>968</v>
      </c>
      <c r="G7" s="93"/>
      <c r="H7" s="94"/>
    </row>
    <row r="8" spans="1:29" ht="12" thickBot="1">
      <c r="B8" s="233"/>
      <c r="C8" s="234"/>
      <c r="D8" s="235"/>
      <c r="E8" s="235"/>
      <c r="F8" s="236"/>
      <c r="G8" s="236"/>
    </row>
    <row r="9" spans="1:29" ht="12" thickBot="1">
      <c r="A9" s="908"/>
      <c r="B9" s="908"/>
      <c r="C9" s="908"/>
      <c r="D9" s="101" t="s">
        <v>726</v>
      </c>
      <c r="E9" s="101" t="s">
        <v>727</v>
      </c>
      <c r="F9" s="131" t="s">
        <v>728</v>
      </c>
      <c r="G9" s="131" t="s">
        <v>729</v>
      </c>
    </row>
    <row r="10" spans="1:29" s="95" customFormat="1" ht="23.25" thickBot="1">
      <c r="A10" s="290" t="s">
        <v>730</v>
      </c>
      <c r="B10" s="291" t="s">
        <v>1113</v>
      </c>
      <c r="C10" s="325" t="s">
        <v>1072</v>
      </c>
      <c r="D10" s="696">
        <f>'OBRAS - GERAL'!F521</f>
        <v>1320</v>
      </c>
      <c r="E10" s="856" t="s">
        <v>734</v>
      </c>
      <c r="F10" s="758">
        <f>H31</f>
        <v>1859.8040000000001</v>
      </c>
      <c r="G10" s="758">
        <f>TRUNC(D10*F10,2)</f>
        <v>2454941.2799999998</v>
      </c>
      <c r="H10" s="94"/>
    </row>
    <row r="11" spans="1:29" s="95" customFormat="1" ht="12" thickBot="1">
      <c r="A11" s="613"/>
      <c r="B11" s="297"/>
      <c r="C11" s="81"/>
      <c r="D11" s="613"/>
      <c r="E11" s="326"/>
      <c r="F11" s="175"/>
      <c r="G11" s="175"/>
      <c r="H11" s="94"/>
    </row>
    <row r="12" spans="1:29" s="95" customFormat="1" ht="15.75" customHeight="1" thickBot="1">
      <c r="A12" s="957" t="s">
        <v>800</v>
      </c>
      <c r="B12" s="958"/>
      <c r="C12" s="958"/>
      <c r="D12" s="958"/>
      <c r="E12" s="958"/>
      <c r="F12" s="958"/>
      <c r="G12" s="958"/>
      <c r="H12" s="959"/>
    </row>
    <row r="13" spans="1:29" s="296" customFormat="1" ht="30" customHeight="1" thickBot="1">
      <c r="A13" s="290" t="s">
        <v>922</v>
      </c>
      <c r="B13" s="291" t="s">
        <v>1056</v>
      </c>
      <c r="C13" s="979" t="s">
        <v>1057</v>
      </c>
      <c r="D13" s="980"/>
      <c r="E13" s="980"/>
      <c r="F13" s="980"/>
      <c r="G13" s="980"/>
      <c r="H13" s="980"/>
      <c r="I13" s="292"/>
      <c r="J13" s="292"/>
      <c r="K13" s="292"/>
      <c r="L13" s="293"/>
      <c r="M13" s="294"/>
      <c r="N13" s="294"/>
      <c r="O13" s="295"/>
      <c r="P13" s="295"/>
      <c r="Q13" s="295"/>
      <c r="R13" s="295"/>
      <c r="S13" s="295"/>
      <c r="T13" s="295"/>
      <c r="U13" s="295"/>
      <c r="V13" s="295"/>
      <c r="W13" s="295"/>
      <c r="X13" s="295"/>
      <c r="Y13" s="295"/>
      <c r="Z13" s="295"/>
      <c r="AA13" s="295"/>
      <c r="AB13" s="295"/>
      <c r="AC13" s="295"/>
    </row>
    <row r="14" spans="1:29" s="561" customFormat="1" ht="15" customHeight="1" thickBot="1">
      <c r="A14" s="609" t="s">
        <v>801</v>
      </c>
      <c r="B14" s="981" t="s">
        <v>723</v>
      </c>
      <c r="C14" s="982"/>
      <c r="D14" s="609" t="s">
        <v>724</v>
      </c>
      <c r="E14" s="609" t="s">
        <v>725</v>
      </c>
      <c r="F14" s="609" t="s">
        <v>802</v>
      </c>
      <c r="G14" s="609" t="s">
        <v>803</v>
      </c>
      <c r="H14" s="609" t="s">
        <v>804</v>
      </c>
      <c r="I14" s="560"/>
    </row>
    <row r="15" spans="1:29" s="296" customFormat="1" ht="12.75" customHeight="1">
      <c r="A15" s="305" t="s">
        <v>1058</v>
      </c>
      <c r="B15" s="983" t="s">
        <v>1059</v>
      </c>
      <c r="C15" s="984"/>
      <c r="D15" s="301" t="s">
        <v>1060</v>
      </c>
      <c r="E15" s="302">
        <v>1</v>
      </c>
      <c r="F15" s="303">
        <v>0</v>
      </c>
      <c r="G15" s="304">
        <v>805.07</v>
      </c>
      <c r="H15" s="304">
        <f>E15*G15</f>
        <v>805.07</v>
      </c>
      <c r="I15" s="299"/>
    </row>
    <row r="16" spans="1:29" s="296" customFormat="1" ht="12.75" customHeight="1">
      <c r="A16" s="305" t="s">
        <v>1061</v>
      </c>
      <c r="B16" s="985" t="s">
        <v>1062</v>
      </c>
      <c r="C16" s="986"/>
      <c r="D16" s="301" t="s">
        <v>738</v>
      </c>
      <c r="E16" s="307">
        <v>6</v>
      </c>
      <c r="F16" s="308">
        <v>0</v>
      </c>
      <c r="G16" s="309">
        <v>21.24</v>
      </c>
      <c r="H16" s="304">
        <f>E16*G16</f>
        <v>127.44</v>
      </c>
      <c r="I16" s="299"/>
    </row>
    <row r="17" spans="1:29" s="296" customFormat="1" ht="12.75" customHeight="1">
      <c r="A17" s="305" t="s">
        <v>1063</v>
      </c>
      <c r="B17" s="975" t="s">
        <v>1064</v>
      </c>
      <c r="C17" s="976"/>
      <c r="D17" s="301" t="s">
        <v>1065</v>
      </c>
      <c r="E17" s="307">
        <v>1.25</v>
      </c>
      <c r="F17" s="308">
        <v>0</v>
      </c>
      <c r="G17" s="309">
        <v>121.35</v>
      </c>
      <c r="H17" s="304">
        <f>E17*G17</f>
        <v>151.6875</v>
      </c>
      <c r="I17" s="299"/>
    </row>
    <row r="18" spans="1:29" s="296" customFormat="1" ht="12.75" customHeight="1">
      <c r="A18" s="305" t="s">
        <v>1066</v>
      </c>
      <c r="B18" s="975" t="s">
        <v>1067</v>
      </c>
      <c r="C18" s="976"/>
      <c r="D18" s="301" t="s">
        <v>1068</v>
      </c>
      <c r="E18" s="307">
        <v>0.15</v>
      </c>
      <c r="F18" s="308">
        <v>0</v>
      </c>
      <c r="G18" s="309">
        <v>217.65</v>
      </c>
      <c r="H18" s="304">
        <f>E18*G18</f>
        <v>32.647500000000001</v>
      </c>
      <c r="I18" s="299"/>
    </row>
    <row r="19" spans="1:29" s="296" customFormat="1" ht="13.5" customHeight="1" thickBot="1">
      <c r="A19" s="305" t="s">
        <v>1069</v>
      </c>
      <c r="B19" s="977" t="s">
        <v>1070</v>
      </c>
      <c r="C19" s="978"/>
      <c r="D19" s="301" t="s">
        <v>1068</v>
      </c>
      <c r="E19" s="307">
        <v>0.15</v>
      </c>
      <c r="F19" s="308">
        <v>0</v>
      </c>
      <c r="G19" s="309">
        <v>266.86</v>
      </c>
      <c r="H19" s="304">
        <f>E19*G19</f>
        <v>40.029000000000003</v>
      </c>
      <c r="I19" s="299"/>
    </row>
    <row r="20" spans="1:29" s="296" customFormat="1" ht="12.75" customHeight="1" thickBot="1">
      <c r="A20" s="962" t="s">
        <v>955</v>
      </c>
      <c r="B20" s="963"/>
      <c r="C20" s="963"/>
      <c r="D20" s="963"/>
      <c r="E20" s="963"/>
      <c r="F20" s="963"/>
      <c r="G20" s="964"/>
      <c r="H20" s="503">
        <f>SUM(H15:H19)</f>
        <v>1156.874</v>
      </c>
      <c r="I20" s="612"/>
    </row>
    <row r="21" spans="1:29" s="296" customFormat="1" ht="13.5" thickBot="1">
      <c r="A21" s="311"/>
      <c r="B21" s="312"/>
      <c r="C21" s="312"/>
      <c r="D21" s="312"/>
      <c r="E21" s="312"/>
      <c r="F21" s="312"/>
      <c r="G21" s="313"/>
      <c r="H21" s="314"/>
      <c r="I21" s="299"/>
    </row>
    <row r="22" spans="1:29" s="296" customFormat="1" ht="13.5" customHeight="1" thickBot="1">
      <c r="A22" s="957" t="s">
        <v>806</v>
      </c>
      <c r="B22" s="958"/>
      <c r="C22" s="958"/>
      <c r="D22" s="958"/>
      <c r="E22" s="958"/>
      <c r="F22" s="958"/>
      <c r="G22" s="958"/>
      <c r="H22" s="959"/>
      <c r="I22" s="299"/>
    </row>
    <row r="23" spans="1:29" s="296" customFormat="1" ht="28.5" customHeight="1" thickBot="1">
      <c r="A23" s="315" t="s">
        <v>730</v>
      </c>
      <c r="B23" s="291" t="s">
        <v>1113</v>
      </c>
      <c r="C23" s="965" t="s">
        <v>818</v>
      </c>
      <c r="D23" s="966"/>
      <c r="E23" s="966"/>
      <c r="F23" s="966"/>
      <c r="G23" s="966"/>
      <c r="H23" s="967"/>
      <c r="I23" s="292"/>
      <c r="J23" s="292"/>
      <c r="K23" s="292"/>
      <c r="L23" s="293"/>
      <c r="M23" s="294"/>
      <c r="N23" s="294"/>
      <c r="O23" s="295"/>
      <c r="P23" s="295"/>
      <c r="Q23" s="295"/>
      <c r="R23" s="295"/>
      <c r="S23" s="295"/>
      <c r="T23" s="295"/>
      <c r="U23" s="295"/>
      <c r="V23" s="295"/>
      <c r="W23" s="295"/>
      <c r="X23" s="295"/>
      <c r="Y23" s="295"/>
      <c r="Z23" s="295"/>
      <c r="AA23" s="295"/>
      <c r="AB23" s="295"/>
      <c r="AC23" s="295"/>
    </row>
    <row r="24" spans="1:29" s="561" customFormat="1" ht="15" customHeight="1" thickBot="1">
      <c r="A24" s="609" t="s">
        <v>801</v>
      </c>
      <c r="B24" s="981" t="s">
        <v>723</v>
      </c>
      <c r="C24" s="982"/>
      <c r="D24" s="609" t="s">
        <v>724</v>
      </c>
      <c r="E24" s="609" t="s">
        <v>725</v>
      </c>
      <c r="F24" s="609" t="s">
        <v>802</v>
      </c>
      <c r="G24" s="609" t="s">
        <v>803</v>
      </c>
      <c r="H24" s="609" t="s">
        <v>804</v>
      </c>
      <c r="I24" s="560"/>
    </row>
    <row r="25" spans="1:29" s="296" customFormat="1" ht="13.5" customHeight="1" thickBot="1">
      <c r="A25" s="615" t="s">
        <v>1058</v>
      </c>
      <c r="B25" s="983" t="s">
        <v>1059</v>
      </c>
      <c r="C25" s="984"/>
      <c r="D25" s="616" t="s">
        <v>1060</v>
      </c>
      <c r="E25" s="617">
        <v>0</v>
      </c>
      <c r="F25" s="618">
        <v>0</v>
      </c>
      <c r="G25" s="304">
        <v>805.07</v>
      </c>
      <c r="H25" s="619">
        <f t="shared" ref="H25:H30" si="0">E25*G25</f>
        <v>0</v>
      </c>
      <c r="I25" s="299"/>
    </row>
    <row r="26" spans="1:29" s="625" customFormat="1" ht="13.5" customHeight="1" thickBot="1">
      <c r="A26" s="620" t="s">
        <v>746</v>
      </c>
      <c r="B26" s="988" t="s">
        <v>1073</v>
      </c>
      <c r="C26" s="989"/>
      <c r="D26" s="616" t="s">
        <v>1060</v>
      </c>
      <c r="E26" s="621">
        <v>1</v>
      </c>
      <c r="F26" s="622">
        <v>0</v>
      </c>
      <c r="G26" s="623">
        <f>D37</f>
        <v>1508</v>
      </c>
      <c r="H26" s="623">
        <f t="shared" si="0"/>
        <v>1508</v>
      </c>
      <c r="I26" s="624"/>
    </row>
    <row r="27" spans="1:29" s="296" customFormat="1" ht="12.75" customHeight="1">
      <c r="A27" s="305" t="s">
        <v>1061</v>
      </c>
      <c r="B27" s="985" t="s">
        <v>1062</v>
      </c>
      <c r="C27" s="986"/>
      <c r="D27" s="306" t="s">
        <v>738</v>
      </c>
      <c r="E27" s="307">
        <v>6</v>
      </c>
      <c r="F27" s="308">
        <v>0</v>
      </c>
      <c r="G27" s="309">
        <v>21.24</v>
      </c>
      <c r="H27" s="309">
        <f t="shared" si="0"/>
        <v>127.44</v>
      </c>
      <c r="I27" s="299"/>
    </row>
    <row r="28" spans="1:29" s="296" customFormat="1" ht="12.75" customHeight="1">
      <c r="A28" s="305" t="s">
        <v>1063</v>
      </c>
      <c r="B28" s="975" t="s">
        <v>1064</v>
      </c>
      <c r="C28" s="976"/>
      <c r="D28" s="306" t="s">
        <v>1065</v>
      </c>
      <c r="E28" s="307">
        <v>1.25</v>
      </c>
      <c r="F28" s="308">
        <v>0</v>
      </c>
      <c r="G28" s="309">
        <v>121.35</v>
      </c>
      <c r="H28" s="309">
        <f t="shared" si="0"/>
        <v>151.6875</v>
      </c>
      <c r="I28" s="299"/>
    </row>
    <row r="29" spans="1:29" s="296" customFormat="1" ht="12.75" customHeight="1">
      <c r="A29" s="305" t="s">
        <v>1066</v>
      </c>
      <c r="B29" s="975" t="s">
        <v>1067</v>
      </c>
      <c r="C29" s="976"/>
      <c r="D29" s="306" t="s">
        <v>1068</v>
      </c>
      <c r="E29" s="307">
        <v>0.15</v>
      </c>
      <c r="F29" s="308">
        <v>0</v>
      </c>
      <c r="G29" s="309">
        <v>217.65</v>
      </c>
      <c r="H29" s="309">
        <f t="shared" si="0"/>
        <v>32.647500000000001</v>
      </c>
      <c r="I29" s="299"/>
    </row>
    <row r="30" spans="1:29" s="296" customFormat="1" ht="13.5" customHeight="1" thickBot="1">
      <c r="A30" s="305" t="s">
        <v>1069</v>
      </c>
      <c r="B30" s="977" t="s">
        <v>1070</v>
      </c>
      <c r="C30" s="978"/>
      <c r="D30" s="306" t="s">
        <v>1068</v>
      </c>
      <c r="E30" s="307">
        <v>0.15</v>
      </c>
      <c r="F30" s="308">
        <v>0</v>
      </c>
      <c r="G30" s="309">
        <v>266.86</v>
      </c>
      <c r="H30" s="309">
        <f t="shared" si="0"/>
        <v>40.029000000000003</v>
      </c>
      <c r="I30" s="299"/>
    </row>
    <row r="31" spans="1:29" s="296" customFormat="1" ht="12.75" customHeight="1" thickBot="1">
      <c r="A31" s="954" t="s">
        <v>805</v>
      </c>
      <c r="B31" s="955"/>
      <c r="C31" s="955"/>
      <c r="D31" s="955"/>
      <c r="E31" s="955"/>
      <c r="F31" s="955"/>
      <c r="G31" s="956"/>
      <c r="H31" s="504">
        <f>SUM(H25:H30)</f>
        <v>1859.8040000000001</v>
      </c>
      <c r="I31" s="612"/>
    </row>
    <row r="32" spans="1:29" s="296" customFormat="1" ht="15.75" customHeight="1">
      <c r="A32" s="990"/>
      <c r="B32" s="990"/>
      <c r="C32" s="990"/>
      <c r="D32" s="990"/>
      <c r="E32" s="990"/>
      <c r="F32" s="990"/>
      <c r="G32" s="990"/>
      <c r="H32" s="990"/>
      <c r="I32" s="611"/>
    </row>
    <row r="33" spans="1:9" s="318" customFormat="1">
      <c r="A33" s="716"/>
      <c r="B33" s="987" t="s">
        <v>746</v>
      </c>
      <c r="C33" s="851" t="s">
        <v>807</v>
      </c>
      <c r="D33" s="851" t="s">
        <v>808</v>
      </c>
      <c r="E33" s="716"/>
      <c r="F33" s="613"/>
      <c r="G33" s="613"/>
      <c r="H33" s="613"/>
      <c r="I33" s="613"/>
    </row>
    <row r="34" spans="1:9" s="95" customFormat="1" ht="15.75" customHeight="1">
      <c r="A34" s="716"/>
      <c r="B34" s="987"/>
      <c r="C34" s="852" t="s">
        <v>819</v>
      </c>
      <c r="D34" s="853">
        <v>1350</v>
      </c>
      <c r="E34" s="716"/>
      <c r="F34" s="613"/>
      <c r="G34" s="613"/>
      <c r="H34" s="613"/>
      <c r="I34" s="613"/>
    </row>
    <row r="35" spans="1:9" s="95" customFormat="1" ht="15.75" customHeight="1">
      <c r="A35" s="716"/>
      <c r="B35" s="987"/>
      <c r="C35" s="852" t="s">
        <v>820</v>
      </c>
      <c r="D35" s="853">
        <v>1404</v>
      </c>
      <c r="E35" s="716"/>
      <c r="F35" s="613"/>
      <c r="G35" s="613"/>
      <c r="H35" s="613"/>
      <c r="I35" s="613"/>
    </row>
    <row r="36" spans="1:9" s="95" customFormat="1" ht="15.75" customHeight="1">
      <c r="A36" s="716"/>
      <c r="B36" s="987"/>
      <c r="C36" s="852" t="s">
        <v>821</v>
      </c>
      <c r="D36" s="853">
        <v>1770</v>
      </c>
      <c r="E36" s="716"/>
      <c r="F36" s="613"/>
      <c r="G36" s="326"/>
      <c r="H36" s="613"/>
      <c r="I36" s="613"/>
    </row>
    <row r="37" spans="1:9" s="95" customFormat="1" ht="15.75" customHeight="1">
      <c r="A37" s="716"/>
      <c r="B37" s="987"/>
      <c r="C37" s="854" t="s">
        <v>809</v>
      </c>
      <c r="D37" s="855">
        <f>AVERAGE(D33:D36)</f>
        <v>1508</v>
      </c>
      <c r="E37" s="716"/>
      <c r="F37" s="613"/>
      <c r="G37" s="613"/>
      <c r="H37" s="613"/>
      <c r="I37" s="613"/>
    </row>
    <row r="38" spans="1:9" s="95" customFormat="1">
      <c r="A38" s="129"/>
      <c r="B38" s="297"/>
      <c r="C38" s="81"/>
      <c r="D38" s="129"/>
      <c r="E38" s="326"/>
      <c r="F38" s="175"/>
      <c r="G38" s="175"/>
      <c r="H38" s="94"/>
    </row>
  </sheetData>
  <mergeCells count="29">
    <mergeCell ref="B33:B37"/>
    <mergeCell ref="B27:C27"/>
    <mergeCell ref="B28:C28"/>
    <mergeCell ref="A22:H22"/>
    <mergeCell ref="C23:H23"/>
    <mergeCell ref="B24:C24"/>
    <mergeCell ref="B25:C25"/>
    <mergeCell ref="B26:C26"/>
    <mergeCell ref="B29:C29"/>
    <mergeCell ref="B30:C30"/>
    <mergeCell ref="A31:G31"/>
    <mergeCell ref="A32:H32"/>
    <mergeCell ref="B17:C17"/>
    <mergeCell ref="B18:C18"/>
    <mergeCell ref="A9:C9"/>
    <mergeCell ref="B19:C19"/>
    <mergeCell ref="A20:G20"/>
    <mergeCell ref="A12:H12"/>
    <mergeCell ref="C13:H13"/>
    <mergeCell ref="B14:C14"/>
    <mergeCell ref="B15:C15"/>
    <mergeCell ref="B16:C16"/>
    <mergeCell ref="A1:A5"/>
    <mergeCell ref="B1:B3"/>
    <mergeCell ref="C1:H1"/>
    <mergeCell ref="C2:H2"/>
    <mergeCell ref="C3:H3"/>
    <mergeCell ref="C4:H4"/>
    <mergeCell ref="C5:H5"/>
  </mergeCells>
  <printOptions horizontalCentered="1"/>
  <pageMargins left="0.39370078740157483" right="0.39370078740157483" top="0.78740157480314965" bottom="0.78740157480314965" header="0.39370078740157483" footer="0.59055118110236227"/>
  <pageSetup paperSize="9" scale="80" orientation="landscape" horizontalDpi="4294967293" verticalDpi="4294967293" r:id="rId1"/>
  <headerFooter alignWithMargins="0">
    <oddFooter>Página &amp;P de &amp;N</oddFooter>
  </headerFooter>
  <drawing r:id="rId2"/>
  <legacyDrawing r:id="rId3"/>
  <oleObjects>
    <oleObject progId="Word.Picture.8" shapeId="11265" r:id="rId4"/>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27</vt:i4>
      </vt:variant>
    </vt:vector>
  </HeadingPairs>
  <TitlesOfParts>
    <vt:vector size="47" baseType="lpstr">
      <vt:lpstr>Plan1</vt:lpstr>
      <vt:lpstr>Plan2</vt:lpstr>
      <vt:lpstr>OBRAS - GERAL</vt:lpstr>
      <vt:lpstr>ADM - PLAQUETA - ONE</vt:lpstr>
      <vt:lpstr>POSTE - PREPARAÇÃO - ONE</vt:lpstr>
      <vt:lpstr>CANTEIRO - ONE</vt:lpstr>
      <vt:lpstr>TRANSPORTE - ONE</vt:lpstr>
      <vt:lpstr>POSTES DUPLO T - ONE</vt:lpstr>
      <vt:lpstr>POSTE DE FIBRA - ONE</vt:lpstr>
      <vt:lpstr>ELETROFERRAGENS - ONE</vt:lpstr>
      <vt:lpstr>BRAÇO - ONE</vt:lpstr>
      <vt:lpstr>LUM VS70 - LED - ONE</vt:lpstr>
      <vt:lpstr>LUM VS100 - LED -ONE</vt:lpstr>
      <vt:lpstr>LUM VS150 - LED -ONE</vt:lpstr>
      <vt:lpstr>LUM VS250 - LED -ONE</vt:lpstr>
      <vt:lpstr>COL. LUM. - ONE</vt:lpstr>
      <vt:lpstr>MVM 100-150-250-400W</vt:lpstr>
      <vt:lpstr>CABOS - ONE</vt:lpstr>
      <vt:lpstr>CONECTORES E RELÊ- ONE</vt:lpstr>
      <vt:lpstr> PLANILHA - ONE</vt:lpstr>
      <vt:lpstr>' PLANILHA - ONE'!Area_de_impressao</vt:lpstr>
      <vt:lpstr>'ADM - PLAQUETA - ONE'!Area_de_impressao</vt:lpstr>
      <vt:lpstr>'BRAÇO - ONE'!Area_de_impressao</vt:lpstr>
      <vt:lpstr>'CABOS - ONE'!Area_de_impressao</vt:lpstr>
      <vt:lpstr>'CANTEIRO - ONE'!Area_de_impressao</vt:lpstr>
      <vt:lpstr>'COL. LUM. - ONE'!Area_de_impressao</vt:lpstr>
      <vt:lpstr>'CONECTORES E RELÊ- ONE'!Area_de_impressao</vt:lpstr>
      <vt:lpstr>'ELETROFERRAGENS - ONE'!Area_de_impressao</vt:lpstr>
      <vt:lpstr>'LUM VS100 - LED -ONE'!Area_de_impressao</vt:lpstr>
      <vt:lpstr>'LUM VS150 - LED -ONE'!Area_de_impressao</vt:lpstr>
      <vt:lpstr>'LUM VS250 - LED -ONE'!Area_de_impressao</vt:lpstr>
      <vt:lpstr>'LUM VS70 - LED - ONE'!Area_de_impressao</vt:lpstr>
      <vt:lpstr>'MVM 100-150-250-400W'!Area_de_impressao</vt:lpstr>
      <vt:lpstr>'OBRAS - GERAL'!Area_de_impressao</vt:lpstr>
      <vt:lpstr>'POSTE - PREPARAÇÃO - ONE'!Area_de_impressao</vt:lpstr>
      <vt:lpstr>'POSTE DE FIBRA - ONE'!Area_de_impressao</vt:lpstr>
      <vt:lpstr>'POSTES DUPLO T - ONE'!Area_de_impressao</vt:lpstr>
      <vt:lpstr>'TRANSPORTE - ONE'!Area_de_impressao</vt:lpstr>
      <vt:lpstr>' PLANILHA - ONE'!Titulos_de_impressao</vt:lpstr>
      <vt:lpstr>'ADM - PLAQUETA - ONE'!Titulos_de_impressao</vt:lpstr>
      <vt:lpstr>'BRAÇO - ONE'!Titulos_de_impressao</vt:lpstr>
      <vt:lpstr>'CABOS - ONE'!Titulos_de_impressao</vt:lpstr>
      <vt:lpstr>'CANTEIRO - ONE'!Titulos_de_impressao</vt:lpstr>
      <vt:lpstr>'CONECTORES E RELÊ- ONE'!Titulos_de_impressao</vt:lpstr>
      <vt:lpstr>'ELETROFERRAGENS - ONE'!Titulos_de_impressao</vt:lpstr>
      <vt:lpstr>'OBRAS - GERAL'!Titulos_de_impressao</vt:lpstr>
      <vt:lpstr>'TRANSPORTE - ONE'!Titulos_de_impressao</vt:lpstr>
    </vt:vector>
  </TitlesOfParts>
  <Company>PMP</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sobsopip01</dc:creator>
  <cp:lastModifiedBy>sobdipub02</cp:lastModifiedBy>
  <cp:revision/>
  <cp:lastPrinted>2019-07-11T13:04:45Z</cp:lastPrinted>
  <dcterms:created xsi:type="dcterms:W3CDTF">2014-02-04T12:25:36Z</dcterms:created>
  <dcterms:modified xsi:type="dcterms:W3CDTF">2019-07-11T13:26:29Z</dcterms:modified>
</cp:coreProperties>
</file>